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trlProps/ctrlProp67.xml" ContentType="application/vnd.ms-excel.controlpropertie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 codeName="{8C4F1C90-05EB-6A55-5F09-09C24B55AC0B}"/>
  <workbookPr codeName="ЭтаКнига" defaultThemeVersion="124226"/>
  <bookViews>
    <workbookView xWindow="120" yWindow="45" windowWidth="19020" windowHeight="11760" tabRatio="791"/>
  </bookViews>
  <sheets>
    <sheet name="Инструкция" sheetId="1" r:id="rId1"/>
    <sheet name="Укрупненные нормативы" sheetId="27" r:id="rId2"/>
    <sheet name="Укрупненные нормативы(2)" sheetId="21" state="hidden" r:id="rId3"/>
    <sheet name="Укрупненные нормативы(3)" sheetId="22" state="hidden" r:id="rId4"/>
    <sheet name="Укрупненные нормативы(4)" sheetId="23" state="hidden" r:id="rId5"/>
    <sheet name="Укрупненные нормативы(5)" sheetId="24" state="hidden" r:id="rId6"/>
    <sheet name="Укрупненные нормативы(6)" sheetId="28" state="hidden" r:id="rId7"/>
    <sheet name="Нормативы при ручной уборке" sheetId="6" r:id="rId8"/>
    <sheet name="Периодичность работ" sheetId="5" r:id="rId9"/>
  </sheets>
  <definedNames>
    <definedName name="Видыпокрытий" localSheetId="7">'Укрупненные нормативы'!$W$5:$W$8</definedName>
    <definedName name="Видыпокрытий" localSheetId="1">'Укрупненные нормативы'!$W$5:$W$8</definedName>
    <definedName name="Видыпокрытий" localSheetId="2">'Укрупненные нормативы(2)'!$W$5:$W$8</definedName>
    <definedName name="Видыпокрытий" localSheetId="3">'Укрупненные нормативы(3)'!$W$5:$W$8</definedName>
    <definedName name="Видыпокрытий" localSheetId="4">'Укрупненные нормативы(4)'!$W$5:$W$8</definedName>
    <definedName name="Видыпокрытий" localSheetId="5">'Укрупненные нормативы(5)'!$W$5:$W$8</definedName>
    <definedName name="Видыпокрытий" localSheetId="6">'Укрупненные нормативы(6)'!$W$5:$W$8</definedName>
    <definedName name="Градация" localSheetId="7">'Укрупненные нормативы'!$N$5:$N$7</definedName>
    <definedName name="Градация" localSheetId="1">'Укрупненные нормативы'!$N$5:$N$7</definedName>
    <definedName name="Градация" localSheetId="2">'Укрупненные нормативы(2)'!$N$5:$N$7</definedName>
    <definedName name="Градация" localSheetId="3">'Укрупненные нормативы(3)'!$N$5:$N$7</definedName>
    <definedName name="Градация" localSheetId="4">'Укрупненные нормативы(4)'!$N$5:$N$7</definedName>
    <definedName name="Градация" localSheetId="5">'Укрупненные нормативы(5)'!$N$5:$N$7</definedName>
    <definedName name="Градация" localSheetId="6">'Укрупненные нормативы(6)'!$N$5:$N$7</definedName>
    <definedName name="Классытерриторий" localSheetId="7">'Укрупненные нормативы'!$X$5:$X$8</definedName>
    <definedName name="Классытерриторий" localSheetId="1">'Укрупненные нормативы'!$X$5:$X$8</definedName>
    <definedName name="Классытерриторий" localSheetId="2">'Укрупненные нормативы(2)'!$X$5:$X$8</definedName>
    <definedName name="Классытерриторий" localSheetId="3">'Укрупненные нормативы(3)'!$X$5:$X$8</definedName>
    <definedName name="Классытерриторий" localSheetId="4">'Укрупненные нормативы(4)'!$X$5:$X$8</definedName>
    <definedName name="Классытерриторий" localSheetId="5">'Укрупненные нормативы(5)'!$X$5:$X$8</definedName>
    <definedName name="Классытерриторий" localSheetId="6">'Укрупненные нормативы(6)'!$X$5:$X$8</definedName>
    <definedName name="_xlnm.Print_Area" localSheetId="0">Инструкция!$C$3:$I$18</definedName>
    <definedName name="_xlnm.Print_Area" localSheetId="7">'Нормативы при ручной уборке'!$C$3:$L$435</definedName>
    <definedName name="_xlnm.Print_Area" localSheetId="8">'Периодичность работ'!$C$3:$G$24</definedName>
    <definedName name="_xlnm.Print_Area" localSheetId="1">'Укрупненные нормативы'!$C$3:$L$52</definedName>
    <definedName name="_xlnm.Print_Area" localSheetId="2">'Укрупненные нормативы(2)'!$C$3:$L$52</definedName>
    <definedName name="_xlnm.Print_Area" localSheetId="3">'Укрупненные нормативы(3)'!$C$3:$L$52</definedName>
    <definedName name="_xlnm.Print_Area" localSheetId="4">'Укрупненные нормативы(4)'!$C$3:$L$52</definedName>
    <definedName name="_xlnm.Print_Area" localSheetId="5">'Укрупненные нормативы(5)'!$C$3:$L$52</definedName>
    <definedName name="_xlnm.Print_Area" localSheetId="6">'Укрупненные нормативы(6)'!$C$3:$L$52</definedName>
    <definedName name="Способмойки">'Нормативы при ручной уборке'!$O$368:$O$370</definedName>
    <definedName name="Типурны">'Нормативы при ручной уборке'!$P$368:$P$372</definedName>
    <definedName name="Числоднействердымиосадками" localSheetId="1">'Укрупненные нормативы'!$V$5:$V$18</definedName>
    <definedName name="Числоднействердымиосадками" localSheetId="2">'Укрупненные нормативы(2)'!$V$5:$V$18</definedName>
    <definedName name="Числоднействердымиосадками" localSheetId="3">'Укрупненные нормативы(3)'!$V$5:$V$18</definedName>
    <definedName name="Числоднействердымиосадками" localSheetId="4">'Укрупненные нормативы(4)'!$V$5:$V$18</definedName>
    <definedName name="Числоднействердымиосадками" localSheetId="5">'Укрупненные нормативы(5)'!$V$5:$V$18</definedName>
    <definedName name="Числоднействердымиосадками" localSheetId="6">'Укрупненные нормативы(6)'!$V$5:$V$18</definedName>
  </definedNames>
  <calcPr calcId="144525"/>
</workbook>
</file>

<file path=xl/calcChain.xml><?xml version="1.0" encoding="utf-8"?>
<calcChain xmlns="http://schemas.openxmlformats.org/spreadsheetml/2006/main">
  <c r="G429" i="6" l="1"/>
  <c r="G416" i="6"/>
  <c r="N394" i="6"/>
  <c r="N384" i="6"/>
  <c r="N374" i="6"/>
  <c r="N359" i="6"/>
  <c r="Q366" i="6"/>
  <c r="Q365" i="6"/>
  <c r="Q364" i="6"/>
  <c r="Q363" i="6"/>
  <c r="Q362" i="6"/>
  <c r="Q361" i="6"/>
  <c r="Q360" i="6"/>
  <c r="Q359" i="6"/>
  <c r="H354" i="6"/>
  <c r="H344" i="6"/>
  <c r="H335" i="6"/>
  <c r="H326" i="6"/>
  <c r="G307" i="6"/>
  <c r="G311" i="6" s="1"/>
  <c r="G292" i="6"/>
  <c r="G296" i="6" s="1"/>
  <c r="L277" i="6"/>
  <c r="G281" i="6" s="1"/>
  <c r="G266" i="6"/>
  <c r="W238" i="6"/>
  <c r="R238" i="6"/>
  <c r="R226" i="6"/>
  <c r="G220" i="6"/>
  <c r="L205" i="6"/>
  <c r="G209" i="6" s="1"/>
  <c r="G179" i="6"/>
  <c r="G164" i="6"/>
  <c r="G168" i="6" s="1"/>
  <c r="G149" i="6"/>
  <c r="G153" i="6" s="1"/>
  <c r="W122" i="6"/>
  <c r="R122" i="6"/>
  <c r="R110" i="6"/>
  <c r="G194" i="6"/>
  <c r="T7" i="6"/>
  <c r="T5" i="6"/>
  <c r="G435" i="6"/>
  <c r="G433" i="6"/>
  <c r="O429" i="6" s="1"/>
  <c r="W88" i="6"/>
  <c r="W89" i="6"/>
  <c r="R88" i="6"/>
  <c r="R76" i="6"/>
  <c r="G54" i="6"/>
  <c r="W27" i="6"/>
  <c r="R27" i="6"/>
  <c r="R15" i="6"/>
  <c r="N15" i="6"/>
  <c r="L50" i="27"/>
  <c r="O38" i="27"/>
  <c r="O39" i="27" s="1"/>
  <c r="Y6" i="27"/>
  <c r="O6" i="27"/>
  <c r="O17" i="27"/>
  <c r="G368" i="6" l="1"/>
  <c r="G372" i="6" s="1"/>
  <c r="P429" i="6"/>
  <c r="Q429" i="6" s="1"/>
  <c r="O13" i="27"/>
  <c r="O15" i="27" s="1"/>
  <c r="S6" i="27"/>
  <c r="G66" i="6" l="1"/>
  <c r="G70" i="6" s="1"/>
  <c r="Q401" i="6" l="1"/>
  <c r="Q400" i="6"/>
  <c r="Q399" i="6"/>
  <c r="Q398" i="6"/>
  <c r="Q397" i="6"/>
  <c r="Q396" i="6"/>
  <c r="Q395" i="6"/>
  <c r="Q394" i="6"/>
  <c r="Q391" i="6"/>
  <c r="Q390" i="6"/>
  <c r="Q389" i="6"/>
  <c r="Q388" i="6"/>
  <c r="Q387" i="6"/>
  <c r="Q386" i="6"/>
  <c r="Q385" i="6"/>
  <c r="Q384" i="6"/>
  <c r="Q381" i="6"/>
  <c r="Q380" i="6"/>
  <c r="Q379" i="6"/>
  <c r="Q378" i="6"/>
  <c r="Q377" i="6"/>
  <c r="Q376" i="6"/>
  <c r="Q375" i="6"/>
  <c r="Q374" i="6"/>
  <c r="G398" i="6" l="1"/>
  <c r="G402" i="6" s="1"/>
  <c r="G378" i="6"/>
  <c r="G382" i="6" s="1"/>
  <c r="G388" i="6"/>
  <c r="G392" i="6" s="1"/>
  <c r="S246" i="6"/>
  <c r="N246" i="6"/>
  <c r="S245" i="6"/>
  <c r="N245" i="6"/>
  <c r="S244" i="6"/>
  <c r="N244" i="6"/>
  <c r="S243" i="6"/>
  <c r="N243" i="6"/>
  <c r="S242" i="6"/>
  <c r="N242" i="6"/>
  <c r="S241" i="6"/>
  <c r="N241" i="6"/>
  <c r="S240" i="6"/>
  <c r="N240" i="6"/>
  <c r="S239" i="6"/>
  <c r="N239" i="6"/>
  <c r="S238" i="6"/>
  <c r="N238" i="6"/>
  <c r="N234" i="6"/>
  <c r="N233" i="6"/>
  <c r="N232" i="6"/>
  <c r="N231" i="6"/>
  <c r="N230" i="6"/>
  <c r="N229" i="6"/>
  <c r="N228" i="6"/>
  <c r="N227" i="6"/>
  <c r="N226" i="6"/>
  <c r="G235" i="6" l="1"/>
  <c r="G251" i="6"/>
  <c r="G243" i="6"/>
  <c r="G183" i="6"/>
  <c r="S130" i="6"/>
  <c r="N130" i="6"/>
  <c r="S129" i="6"/>
  <c r="N129" i="6"/>
  <c r="S128" i="6"/>
  <c r="N128" i="6"/>
  <c r="S127" i="6"/>
  <c r="N127" i="6"/>
  <c r="S126" i="6"/>
  <c r="N126" i="6"/>
  <c r="S125" i="6"/>
  <c r="N125" i="6"/>
  <c r="S124" i="6"/>
  <c r="N124" i="6"/>
  <c r="S123" i="6"/>
  <c r="N123" i="6"/>
  <c r="S122" i="6"/>
  <c r="N122" i="6"/>
  <c r="G127" i="6" s="1"/>
  <c r="N118" i="6"/>
  <c r="N117" i="6"/>
  <c r="N116" i="6"/>
  <c r="N115" i="6"/>
  <c r="N114" i="6"/>
  <c r="N113" i="6"/>
  <c r="N112" i="6"/>
  <c r="N111" i="6"/>
  <c r="N110" i="6"/>
  <c r="S96" i="6"/>
  <c r="N96" i="6"/>
  <c r="S95" i="6"/>
  <c r="N95" i="6"/>
  <c r="S94" i="6"/>
  <c r="N94" i="6"/>
  <c r="S93" i="6"/>
  <c r="N93" i="6"/>
  <c r="S92" i="6"/>
  <c r="N92" i="6"/>
  <c r="S91" i="6"/>
  <c r="N91" i="6"/>
  <c r="S90" i="6"/>
  <c r="N90" i="6"/>
  <c r="S89" i="6"/>
  <c r="N89" i="6"/>
  <c r="S88" i="6"/>
  <c r="N88" i="6"/>
  <c r="N84" i="6"/>
  <c r="N83" i="6"/>
  <c r="N82" i="6"/>
  <c r="N81" i="6"/>
  <c r="N80" i="6"/>
  <c r="N79" i="6"/>
  <c r="N78" i="6"/>
  <c r="N77" i="6"/>
  <c r="N76" i="6"/>
  <c r="S35" i="6"/>
  <c r="S34" i="6"/>
  <c r="S33" i="6"/>
  <c r="S32" i="6"/>
  <c r="S31" i="6"/>
  <c r="S30" i="6"/>
  <c r="S29" i="6"/>
  <c r="S28" i="6"/>
  <c r="S27" i="6"/>
  <c r="N35" i="6"/>
  <c r="N34" i="6"/>
  <c r="N33" i="6"/>
  <c r="N32" i="6"/>
  <c r="N31" i="6"/>
  <c r="N30" i="6"/>
  <c r="N29" i="6"/>
  <c r="N28" i="6"/>
  <c r="N27" i="6"/>
  <c r="N16" i="6"/>
  <c r="N17" i="6"/>
  <c r="N18" i="6"/>
  <c r="N19" i="6"/>
  <c r="N20" i="6"/>
  <c r="N21" i="6"/>
  <c r="N22" i="6"/>
  <c r="N23" i="6"/>
  <c r="G135" i="6" l="1"/>
  <c r="G253" i="6"/>
  <c r="G101" i="6"/>
  <c r="G119" i="6"/>
  <c r="G93" i="6"/>
  <c r="G85" i="6"/>
  <c r="G24" i="6"/>
  <c r="G32" i="6"/>
  <c r="G40" i="6"/>
  <c r="G137" i="6" l="1"/>
  <c r="G103" i="6"/>
  <c r="G42" i="6"/>
  <c r="T3" i="6" l="1"/>
  <c r="H431" i="6"/>
  <c r="AC96" i="28"/>
  <c r="S96" i="28"/>
  <c r="AC95" i="28"/>
  <c r="S95" i="28"/>
  <c r="AC94" i="28"/>
  <c r="S94" i="28"/>
  <c r="AC93" i="28"/>
  <c r="S93" i="28"/>
  <c r="AC92" i="28"/>
  <c r="S92" i="28"/>
  <c r="AC91" i="28"/>
  <c r="S91" i="28"/>
  <c r="AC90" i="28"/>
  <c r="S90" i="28"/>
  <c r="AC89" i="28"/>
  <c r="S89" i="28"/>
  <c r="AC88" i="28"/>
  <c r="S88" i="28"/>
  <c r="AC87" i="28"/>
  <c r="S87" i="28"/>
  <c r="AC86" i="28"/>
  <c r="S86" i="28"/>
  <c r="AC85" i="28"/>
  <c r="S85" i="28"/>
  <c r="AC84" i="28"/>
  <c r="S84" i="28"/>
  <c r="AC83" i="28"/>
  <c r="S83" i="28"/>
  <c r="AC82" i="28"/>
  <c r="S82" i="28"/>
  <c r="AC81" i="28"/>
  <c r="S81" i="28"/>
  <c r="AC80" i="28"/>
  <c r="S80" i="28"/>
  <c r="AC79" i="28"/>
  <c r="S79" i="28"/>
  <c r="AC78" i="28"/>
  <c r="S78" i="28"/>
  <c r="AC77" i="28"/>
  <c r="S77" i="28"/>
  <c r="AC76" i="28"/>
  <c r="S76" i="28"/>
  <c r="AC75" i="28"/>
  <c r="S75" i="28"/>
  <c r="AC74" i="28"/>
  <c r="S74" i="28"/>
  <c r="AC73" i="28"/>
  <c r="S73" i="28"/>
  <c r="AC72" i="28"/>
  <c r="S72" i="28"/>
  <c r="AC71" i="28"/>
  <c r="S71" i="28"/>
  <c r="AC70" i="28"/>
  <c r="S70" i="28"/>
  <c r="AC69" i="28"/>
  <c r="S69" i="28"/>
  <c r="AC68" i="28"/>
  <c r="S68" i="28"/>
  <c r="AC67" i="28"/>
  <c r="S67" i="28"/>
  <c r="AC66" i="28"/>
  <c r="S66" i="28"/>
  <c r="AC65" i="28"/>
  <c r="S65" i="28"/>
  <c r="AC64" i="28"/>
  <c r="S64" i="28"/>
  <c r="AC63" i="28"/>
  <c r="S63" i="28"/>
  <c r="AC62" i="28"/>
  <c r="S62" i="28"/>
  <c r="AC61" i="28"/>
  <c r="S61" i="28"/>
  <c r="AC60" i="28"/>
  <c r="S60" i="28"/>
  <c r="AC59" i="28"/>
  <c r="S59" i="28"/>
  <c r="AC58" i="28"/>
  <c r="S58" i="28"/>
  <c r="AC57" i="28"/>
  <c r="S57" i="28"/>
  <c r="AC56" i="28"/>
  <c r="S56" i="28"/>
  <c r="AC55" i="28"/>
  <c r="S55" i="28"/>
  <c r="AC54" i="28"/>
  <c r="S54" i="28"/>
  <c r="AC53" i="28"/>
  <c r="S53" i="28"/>
  <c r="AC52" i="28"/>
  <c r="S52" i="28"/>
  <c r="AC51" i="28"/>
  <c r="S51" i="28"/>
  <c r="AC50" i="28"/>
  <c r="S50" i="28"/>
  <c r="L50" i="28"/>
  <c r="AC49" i="28"/>
  <c r="S49" i="28"/>
  <c r="AC48" i="28"/>
  <c r="S48" i="28"/>
  <c r="AC47" i="28"/>
  <c r="S47" i="28"/>
  <c r="AC46" i="28"/>
  <c r="S46" i="28"/>
  <c r="AC45" i="28"/>
  <c r="S45" i="28"/>
  <c r="AC44" i="28"/>
  <c r="S44" i="28"/>
  <c r="AC43" i="28"/>
  <c r="S43" i="28"/>
  <c r="AC42" i="28"/>
  <c r="S42" i="28"/>
  <c r="AC41" i="28"/>
  <c r="S41" i="28"/>
  <c r="AC40" i="28"/>
  <c r="S40" i="28"/>
  <c r="AC39" i="28"/>
  <c r="S39" i="28"/>
  <c r="AC38" i="28"/>
  <c r="S38" i="28"/>
  <c r="O38" i="28"/>
  <c r="O39" i="28" s="1"/>
  <c r="AC37" i="28"/>
  <c r="S37" i="28"/>
  <c r="AC36" i="28"/>
  <c r="S36" i="28"/>
  <c r="H36" i="28"/>
  <c r="AC35" i="28"/>
  <c r="S35" i="28"/>
  <c r="AC34" i="28"/>
  <c r="S34" i="28"/>
  <c r="AC33" i="28"/>
  <c r="S33" i="28"/>
  <c r="AC32" i="28"/>
  <c r="S32" i="28"/>
  <c r="AC31" i="28"/>
  <c r="S31" i="28"/>
  <c r="AC30" i="28"/>
  <c r="S30" i="28"/>
  <c r="AC29" i="28"/>
  <c r="S29" i="28"/>
  <c r="AC28" i="28"/>
  <c r="S28" i="28"/>
  <c r="AC27" i="28"/>
  <c r="S27" i="28"/>
  <c r="AC26" i="28"/>
  <c r="S26" i="28"/>
  <c r="AC25" i="28"/>
  <c r="S25" i="28"/>
  <c r="AC24" i="28"/>
  <c r="S24" i="28"/>
  <c r="AC23" i="28"/>
  <c r="S23" i="28"/>
  <c r="AC22" i="28"/>
  <c r="S22" i="28"/>
  <c r="AC21" i="28"/>
  <c r="S21" i="28"/>
  <c r="AC20" i="28"/>
  <c r="S20" i="28"/>
  <c r="AC19" i="28"/>
  <c r="S19" i="28"/>
  <c r="AC18" i="28"/>
  <c r="S18" i="28"/>
  <c r="AC17" i="28"/>
  <c r="S17" i="28"/>
  <c r="O17" i="28"/>
  <c r="O18" i="28" s="1"/>
  <c r="AC16" i="28"/>
  <c r="S16" i="28"/>
  <c r="AC15" i="28"/>
  <c r="S15" i="28"/>
  <c r="AC14" i="28"/>
  <c r="S14" i="28"/>
  <c r="AC13" i="28"/>
  <c r="S13" i="28"/>
  <c r="O13" i="28"/>
  <c r="O15" i="28" s="1"/>
  <c r="AC12" i="28"/>
  <c r="S12" i="28"/>
  <c r="AC11" i="28"/>
  <c r="S11" i="28"/>
  <c r="H11" i="28"/>
  <c r="AC10" i="28"/>
  <c r="S10" i="28"/>
  <c r="AC9" i="28"/>
  <c r="S9" i="28"/>
  <c r="AC8" i="28"/>
  <c r="S8" i="28"/>
  <c r="AC7" i="28"/>
  <c r="S7" i="28"/>
  <c r="AC6" i="28"/>
  <c r="Y6" i="28"/>
  <c r="S6" i="28"/>
  <c r="O6" i="28"/>
  <c r="AC96" i="27"/>
  <c r="S96" i="27"/>
  <c r="AC95" i="27"/>
  <c r="S95" i="27"/>
  <c r="AC94" i="27"/>
  <c r="S94" i="27"/>
  <c r="AC93" i="27"/>
  <c r="S93" i="27"/>
  <c r="AC92" i="27"/>
  <c r="S92" i="27"/>
  <c r="AC91" i="27"/>
  <c r="S91" i="27"/>
  <c r="AC90" i="27"/>
  <c r="S90" i="27"/>
  <c r="AC89" i="27"/>
  <c r="S89" i="27"/>
  <c r="AC88" i="27"/>
  <c r="S88" i="27"/>
  <c r="AC87" i="27"/>
  <c r="S87" i="27"/>
  <c r="AC86" i="27"/>
  <c r="S86" i="27"/>
  <c r="AC85" i="27"/>
  <c r="S85" i="27"/>
  <c r="AC84" i="27"/>
  <c r="S84" i="27"/>
  <c r="AC83" i="27"/>
  <c r="S83" i="27"/>
  <c r="AC82" i="27"/>
  <c r="S82" i="27"/>
  <c r="AC81" i="27"/>
  <c r="S81" i="27"/>
  <c r="AC80" i="27"/>
  <c r="S80" i="27"/>
  <c r="AC79" i="27"/>
  <c r="S79" i="27"/>
  <c r="AC78" i="27"/>
  <c r="S78" i="27"/>
  <c r="AC77" i="27"/>
  <c r="S77" i="27"/>
  <c r="AC76" i="27"/>
  <c r="S76" i="27"/>
  <c r="AC75" i="27"/>
  <c r="S75" i="27"/>
  <c r="AC74" i="27"/>
  <c r="S74" i="27"/>
  <c r="AC73" i="27"/>
  <c r="S73" i="27"/>
  <c r="AC72" i="27"/>
  <c r="S72" i="27"/>
  <c r="AC71" i="27"/>
  <c r="S71" i="27"/>
  <c r="AC70" i="27"/>
  <c r="S70" i="27"/>
  <c r="AC69" i="27"/>
  <c r="S69" i="27"/>
  <c r="AC68" i="27"/>
  <c r="S68" i="27"/>
  <c r="AC67" i="27"/>
  <c r="S67" i="27"/>
  <c r="AC66" i="27"/>
  <c r="S66" i="27"/>
  <c r="AC65" i="27"/>
  <c r="S65" i="27"/>
  <c r="AC64" i="27"/>
  <c r="S64" i="27"/>
  <c r="AC63" i="27"/>
  <c r="S63" i="27"/>
  <c r="AC62" i="27"/>
  <c r="S62" i="27"/>
  <c r="AC61" i="27"/>
  <c r="S61" i="27"/>
  <c r="AC60" i="27"/>
  <c r="S60" i="27"/>
  <c r="AC59" i="27"/>
  <c r="S59" i="27"/>
  <c r="AC58" i="27"/>
  <c r="S58" i="27"/>
  <c r="AC57" i="27"/>
  <c r="S57" i="27"/>
  <c r="AC56" i="27"/>
  <c r="S56" i="27"/>
  <c r="AC55" i="27"/>
  <c r="S55" i="27"/>
  <c r="AC54" i="27"/>
  <c r="S54" i="27"/>
  <c r="AC53" i="27"/>
  <c r="S53" i="27"/>
  <c r="AC52" i="27"/>
  <c r="S52" i="27"/>
  <c r="AC51" i="27"/>
  <c r="S51" i="27"/>
  <c r="AC50" i="27"/>
  <c r="S50" i="27"/>
  <c r="AC49" i="27"/>
  <c r="S49" i="27"/>
  <c r="AC48" i="27"/>
  <c r="S48" i="27"/>
  <c r="AC47" i="27"/>
  <c r="S47" i="27"/>
  <c r="AC46" i="27"/>
  <c r="S46" i="27"/>
  <c r="AC45" i="27"/>
  <c r="S45" i="27"/>
  <c r="AC44" i="27"/>
  <c r="S44" i="27"/>
  <c r="AC43" i="27"/>
  <c r="S43" i="27"/>
  <c r="AC42" i="27"/>
  <c r="S42" i="27"/>
  <c r="AC41" i="27"/>
  <c r="S41" i="27"/>
  <c r="AC40" i="27"/>
  <c r="S40" i="27"/>
  <c r="AC39" i="27"/>
  <c r="S39" i="27"/>
  <c r="AC38" i="27"/>
  <c r="S38" i="27"/>
  <c r="AC37" i="27"/>
  <c r="S37" i="27"/>
  <c r="AC36" i="27"/>
  <c r="S36" i="27"/>
  <c r="H36" i="27"/>
  <c r="AC35" i="27"/>
  <c r="S35" i="27"/>
  <c r="AC34" i="27"/>
  <c r="S34" i="27"/>
  <c r="AC33" i="27"/>
  <c r="S33" i="27"/>
  <c r="AC32" i="27"/>
  <c r="S32" i="27"/>
  <c r="AC31" i="27"/>
  <c r="S31" i="27"/>
  <c r="AC30" i="27"/>
  <c r="S30" i="27"/>
  <c r="AC29" i="27"/>
  <c r="S29" i="27"/>
  <c r="AC28" i="27"/>
  <c r="S28" i="27"/>
  <c r="AC27" i="27"/>
  <c r="S27" i="27"/>
  <c r="AC26" i="27"/>
  <c r="S26" i="27"/>
  <c r="AC25" i="27"/>
  <c r="S25" i="27"/>
  <c r="AC24" i="27"/>
  <c r="S24" i="27"/>
  <c r="AC23" i="27"/>
  <c r="S23" i="27"/>
  <c r="AC22" i="27"/>
  <c r="S22" i="27"/>
  <c r="AC21" i="27"/>
  <c r="S21" i="27"/>
  <c r="AC20" i="27"/>
  <c r="S20" i="27"/>
  <c r="AC19" i="27"/>
  <c r="S19" i="27"/>
  <c r="AC18" i="27"/>
  <c r="S18" i="27"/>
  <c r="O18" i="27"/>
  <c r="AC17" i="27"/>
  <c r="S17" i="27"/>
  <c r="AC16" i="27"/>
  <c r="S16" i="27"/>
  <c r="AC15" i="27"/>
  <c r="S15" i="27"/>
  <c r="AC14" i="27"/>
  <c r="S14" i="27"/>
  <c r="AC13" i="27"/>
  <c r="S13" i="27"/>
  <c r="AC12" i="27"/>
  <c r="S12" i="27"/>
  <c r="AC11" i="27"/>
  <c r="S11" i="27"/>
  <c r="H11" i="27"/>
  <c r="AC10" i="27"/>
  <c r="S10" i="27"/>
  <c r="AC9" i="27"/>
  <c r="S9" i="27"/>
  <c r="AC8" i="27"/>
  <c r="S8" i="27"/>
  <c r="AC7" i="27"/>
  <c r="S7" i="27"/>
  <c r="AC6" i="27"/>
  <c r="H36" i="22"/>
  <c r="H36" i="23"/>
  <c r="H36" i="24"/>
  <c r="H36" i="21"/>
  <c r="H11" i="22"/>
  <c r="H11" i="23"/>
  <c r="H11" i="24"/>
  <c r="H11" i="21"/>
  <c r="F40" i="27" l="1"/>
  <c r="I46" i="27" s="1"/>
  <c r="V46" i="27" s="1"/>
  <c r="F17" i="27"/>
  <c r="J23" i="27" s="1"/>
  <c r="V23" i="27" s="1"/>
  <c r="W23" i="27" s="1"/>
  <c r="X23" i="27" s="1"/>
  <c r="L27" i="27" s="1"/>
  <c r="J52" i="27" s="1"/>
  <c r="F17" i="28"/>
  <c r="J23" i="28" s="1"/>
  <c r="V23" i="28" s="1"/>
  <c r="W23" i="28" s="1"/>
  <c r="X23" i="28" s="1"/>
  <c r="L27" i="28" s="1"/>
  <c r="J52" i="28" s="1"/>
  <c r="F40" i="28"/>
  <c r="I46" i="28" s="1"/>
  <c r="V46" i="28" s="1"/>
  <c r="W46" i="28" s="1"/>
  <c r="X46" i="28" s="1"/>
  <c r="AC96" i="24"/>
  <c r="S96" i="24"/>
  <c r="AC95" i="24"/>
  <c r="S95" i="24"/>
  <c r="AC94" i="24"/>
  <c r="S94" i="24"/>
  <c r="AC93" i="24"/>
  <c r="S93" i="24"/>
  <c r="AC92" i="24"/>
  <c r="S92" i="24"/>
  <c r="AC91" i="24"/>
  <c r="S91" i="24"/>
  <c r="AC90" i="24"/>
  <c r="S90" i="24"/>
  <c r="AC89" i="24"/>
  <c r="S89" i="24"/>
  <c r="AC88" i="24"/>
  <c r="S88" i="24"/>
  <c r="AC87" i="24"/>
  <c r="S87" i="24"/>
  <c r="AC86" i="24"/>
  <c r="S86" i="24"/>
  <c r="AC85" i="24"/>
  <c r="S85" i="24"/>
  <c r="AC84" i="24"/>
  <c r="S84" i="24"/>
  <c r="AC83" i="24"/>
  <c r="S83" i="24"/>
  <c r="AC82" i="24"/>
  <c r="S82" i="24"/>
  <c r="AC81" i="24"/>
  <c r="S81" i="24"/>
  <c r="AC80" i="24"/>
  <c r="S80" i="24"/>
  <c r="AC79" i="24"/>
  <c r="S79" i="24"/>
  <c r="AC78" i="24"/>
  <c r="S78" i="24"/>
  <c r="AC77" i="24"/>
  <c r="S77" i="24"/>
  <c r="AC76" i="24"/>
  <c r="S76" i="24"/>
  <c r="AC75" i="24"/>
  <c r="S75" i="24"/>
  <c r="AC74" i="24"/>
  <c r="S74" i="24"/>
  <c r="AC73" i="24"/>
  <c r="S73" i="24"/>
  <c r="AC72" i="24"/>
  <c r="S72" i="24"/>
  <c r="AC71" i="24"/>
  <c r="S71" i="24"/>
  <c r="AC70" i="24"/>
  <c r="S70" i="24"/>
  <c r="AC69" i="24"/>
  <c r="S69" i="24"/>
  <c r="AC68" i="24"/>
  <c r="S68" i="24"/>
  <c r="AC67" i="24"/>
  <c r="S67" i="24"/>
  <c r="AC66" i="24"/>
  <c r="S66" i="24"/>
  <c r="AC65" i="24"/>
  <c r="S65" i="24"/>
  <c r="AC64" i="24"/>
  <c r="S64" i="24"/>
  <c r="AC63" i="24"/>
  <c r="S63" i="24"/>
  <c r="AC62" i="24"/>
  <c r="S62" i="24"/>
  <c r="AC61" i="24"/>
  <c r="S61" i="24"/>
  <c r="AC60" i="24"/>
  <c r="S60" i="24"/>
  <c r="AC59" i="24"/>
  <c r="S59" i="24"/>
  <c r="AC58" i="24"/>
  <c r="S58" i="24"/>
  <c r="AC57" i="24"/>
  <c r="S57" i="24"/>
  <c r="AC56" i="24"/>
  <c r="S56" i="24"/>
  <c r="AC55" i="24"/>
  <c r="S55" i="24"/>
  <c r="AC54" i="24"/>
  <c r="S54" i="24"/>
  <c r="AC53" i="24"/>
  <c r="S53" i="24"/>
  <c r="AC52" i="24"/>
  <c r="S52" i="24"/>
  <c r="AC51" i="24"/>
  <c r="S51" i="24"/>
  <c r="AC50" i="24"/>
  <c r="S50" i="24"/>
  <c r="L50" i="24"/>
  <c r="AC49" i="24"/>
  <c r="S49" i="24"/>
  <c r="AC48" i="24"/>
  <c r="S48" i="24"/>
  <c r="AC47" i="24"/>
  <c r="S47" i="24"/>
  <c r="AC46" i="24"/>
  <c r="S46" i="24"/>
  <c r="AC45" i="24"/>
  <c r="S45" i="24"/>
  <c r="AC44" i="24"/>
  <c r="S44" i="24"/>
  <c r="AC43" i="24"/>
  <c r="S43" i="24"/>
  <c r="AC42" i="24"/>
  <c r="S42" i="24"/>
  <c r="AC41" i="24"/>
  <c r="S41" i="24"/>
  <c r="AC40" i="24"/>
  <c r="S40" i="24"/>
  <c r="AC39" i="24"/>
  <c r="S39" i="24"/>
  <c r="AC38" i="24"/>
  <c r="S38" i="24"/>
  <c r="O38" i="24"/>
  <c r="O39" i="24" s="1"/>
  <c r="AC37" i="24"/>
  <c r="S37" i="24"/>
  <c r="AC36" i="24"/>
  <c r="S36" i="24"/>
  <c r="AC35" i="24"/>
  <c r="S35" i="24"/>
  <c r="AC34" i="24"/>
  <c r="S34" i="24"/>
  <c r="AC33" i="24"/>
  <c r="S33" i="24"/>
  <c r="AC32" i="24"/>
  <c r="S32" i="24"/>
  <c r="AC31" i="24"/>
  <c r="S31" i="24"/>
  <c r="AC30" i="24"/>
  <c r="S30" i="24"/>
  <c r="AC29" i="24"/>
  <c r="S29" i="24"/>
  <c r="AC28" i="24"/>
  <c r="S28" i="24"/>
  <c r="AC27" i="24"/>
  <c r="S27" i="24"/>
  <c r="L27" i="24"/>
  <c r="AC26" i="24"/>
  <c r="S26" i="24"/>
  <c r="AC25" i="24"/>
  <c r="S25" i="24"/>
  <c r="AC24" i="24"/>
  <c r="S24" i="24"/>
  <c r="AC23" i="24"/>
  <c r="S23" i="24"/>
  <c r="AC22" i="24"/>
  <c r="S22" i="24"/>
  <c r="AC21" i="24"/>
  <c r="S21" i="24"/>
  <c r="AC20" i="24"/>
  <c r="S20" i="24"/>
  <c r="AC19" i="24"/>
  <c r="S19" i="24"/>
  <c r="AC18" i="24"/>
  <c r="S18" i="24"/>
  <c r="AC17" i="24"/>
  <c r="S17" i="24"/>
  <c r="O17" i="24"/>
  <c r="O18" i="24" s="1"/>
  <c r="AC16" i="24"/>
  <c r="S16" i="24"/>
  <c r="AC15" i="24"/>
  <c r="S15" i="24"/>
  <c r="AC14" i="24"/>
  <c r="S14" i="24"/>
  <c r="AC13" i="24"/>
  <c r="S13" i="24"/>
  <c r="O13" i="24"/>
  <c r="O15" i="24" s="1"/>
  <c r="AC12" i="24"/>
  <c r="S12" i="24"/>
  <c r="AC11" i="24"/>
  <c r="S11" i="24"/>
  <c r="AC10" i="24"/>
  <c r="S10" i="24"/>
  <c r="AC9" i="24"/>
  <c r="S9" i="24"/>
  <c r="AC8" i="24"/>
  <c r="S8" i="24"/>
  <c r="AC7" i="24"/>
  <c r="S7" i="24"/>
  <c r="AC6" i="24"/>
  <c r="Y6" i="24"/>
  <c r="S6" i="24"/>
  <c r="O6" i="24"/>
  <c r="AC96" i="23"/>
  <c r="S96" i="23"/>
  <c r="AC95" i="23"/>
  <c r="S95" i="23"/>
  <c r="AC94" i="23"/>
  <c r="S94" i="23"/>
  <c r="AC93" i="23"/>
  <c r="S93" i="23"/>
  <c r="AC92" i="23"/>
  <c r="S92" i="23"/>
  <c r="AC91" i="23"/>
  <c r="S91" i="23"/>
  <c r="AC90" i="23"/>
  <c r="S90" i="23"/>
  <c r="AC89" i="23"/>
  <c r="S89" i="23"/>
  <c r="AC88" i="23"/>
  <c r="S88" i="23"/>
  <c r="AC87" i="23"/>
  <c r="S87" i="23"/>
  <c r="AC86" i="23"/>
  <c r="S86" i="23"/>
  <c r="AC85" i="23"/>
  <c r="S85" i="23"/>
  <c r="AC84" i="23"/>
  <c r="S84" i="23"/>
  <c r="AC83" i="23"/>
  <c r="S83" i="23"/>
  <c r="AC82" i="23"/>
  <c r="S82" i="23"/>
  <c r="AC81" i="23"/>
  <c r="S81" i="23"/>
  <c r="AC80" i="23"/>
  <c r="S80" i="23"/>
  <c r="AC79" i="23"/>
  <c r="S79" i="23"/>
  <c r="AC78" i="23"/>
  <c r="S78" i="23"/>
  <c r="AC77" i="23"/>
  <c r="S77" i="23"/>
  <c r="AC76" i="23"/>
  <c r="S76" i="23"/>
  <c r="AC75" i="23"/>
  <c r="S75" i="23"/>
  <c r="AC74" i="23"/>
  <c r="S74" i="23"/>
  <c r="AC73" i="23"/>
  <c r="S73" i="23"/>
  <c r="AC72" i="23"/>
  <c r="S72" i="23"/>
  <c r="AC71" i="23"/>
  <c r="S71" i="23"/>
  <c r="AC70" i="23"/>
  <c r="S70" i="23"/>
  <c r="AC69" i="23"/>
  <c r="S69" i="23"/>
  <c r="AC68" i="23"/>
  <c r="S68" i="23"/>
  <c r="AC67" i="23"/>
  <c r="S67" i="23"/>
  <c r="AC66" i="23"/>
  <c r="S66" i="23"/>
  <c r="AC65" i="23"/>
  <c r="S65" i="23"/>
  <c r="AC64" i="23"/>
  <c r="S64" i="23"/>
  <c r="AC63" i="23"/>
  <c r="S63" i="23"/>
  <c r="AC62" i="23"/>
  <c r="S62" i="23"/>
  <c r="AC61" i="23"/>
  <c r="S61" i="23"/>
  <c r="AC60" i="23"/>
  <c r="S60" i="23"/>
  <c r="AC59" i="23"/>
  <c r="S59" i="23"/>
  <c r="AC58" i="23"/>
  <c r="S58" i="23"/>
  <c r="AC57" i="23"/>
  <c r="S57" i="23"/>
  <c r="AC56" i="23"/>
  <c r="S56" i="23"/>
  <c r="AC55" i="23"/>
  <c r="S55" i="23"/>
  <c r="AC54" i="23"/>
  <c r="S54" i="23"/>
  <c r="AC53" i="23"/>
  <c r="S53" i="23"/>
  <c r="AC52" i="23"/>
  <c r="S52" i="23"/>
  <c r="AC51" i="23"/>
  <c r="S51" i="23"/>
  <c r="AC50" i="23"/>
  <c r="S50" i="23"/>
  <c r="L50" i="23"/>
  <c r="AC49" i="23"/>
  <c r="S49" i="23"/>
  <c r="AC48" i="23"/>
  <c r="S48" i="23"/>
  <c r="AC47" i="23"/>
  <c r="S47" i="23"/>
  <c r="AC46" i="23"/>
  <c r="S46" i="23"/>
  <c r="AC45" i="23"/>
  <c r="S45" i="23"/>
  <c r="AC44" i="23"/>
  <c r="S44" i="23"/>
  <c r="AC43" i="23"/>
  <c r="S43" i="23"/>
  <c r="AC42" i="23"/>
  <c r="S42" i="23"/>
  <c r="AC41" i="23"/>
  <c r="S41" i="23"/>
  <c r="AC40" i="23"/>
  <c r="S40" i="23"/>
  <c r="AC39" i="23"/>
  <c r="S39" i="23"/>
  <c r="AC38" i="23"/>
  <c r="S38" i="23"/>
  <c r="O38" i="23"/>
  <c r="O39" i="23" s="1"/>
  <c r="AC37" i="23"/>
  <c r="S37" i="23"/>
  <c r="AC36" i="23"/>
  <c r="S36" i="23"/>
  <c r="AC35" i="23"/>
  <c r="S35" i="23"/>
  <c r="AC34" i="23"/>
  <c r="S34" i="23"/>
  <c r="AC33" i="23"/>
  <c r="S33" i="23"/>
  <c r="AC32" i="23"/>
  <c r="S32" i="23"/>
  <c r="AC31" i="23"/>
  <c r="S31" i="23"/>
  <c r="AC30" i="23"/>
  <c r="S30" i="23"/>
  <c r="AC29" i="23"/>
  <c r="S29" i="23"/>
  <c r="AC28" i="23"/>
  <c r="S28" i="23"/>
  <c r="AC27" i="23"/>
  <c r="S27" i="23"/>
  <c r="L27" i="23"/>
  <c r="AC26" i="23"/>
  <c r="S26" i="23"/>
  <c r="AC25" i="23"/>
  <c r="S25" i="23"/>
  <c r="AC24" i="23"/>
  <c r="S24" i="23"/>
  <c r="AC23" i="23"/>
  <c r="S23" i="23"/>
  <c r="AC22" i="23"/>
  <c r="S22" i="23"/>
  <c r="AC21" i="23"/>
  <c r="S21" i="23"/>
  <c r="AC20" i="23"/>
  <c r="S20" i="23"/>
  <c r="AC19" i="23"/>
  <c r="S19" i="23"/>
  <c r="AC18" i="23"/>
  <c r="S18" i="23"/>
  <c r="AC17" i="23"/>
  <c r="S17" i="23"/>
  <c r="O17" i="23"/>
  <c r="O18" i="23" s="1"/>
  <c r="AC16" i="23"/>
  <c r="S16" i="23"/>
  <c r="AC15" i="23"/>
  <c r="S15" i="23"/>
  <c r="AC14" i="23"/>
  <c r="S14" i="23"/>
  <c r="AC13" i="23"/>
  <c r="S13" i="23"/>
  <c r="O13" i="23"/>
  <c r="O15" i="23" s="1"/>
  <c r="AC12" i="23"/>
  <c r="S12" i="23"/>
  <c r="AC11" i="23"/>
  <c r="S11" i="23"/>
  <c r="AC10" i="23"/>
  <c r="S10" i="23"/>
  <c r="AC9" i="23"/>
  <c r="S9" i="23"/>
  <c r="AC8" i="23"/>
  <c r="S8" i="23"/>
  <c r="AC7" i="23"/>
  <c r="S7" i="23"/>
  <c r="AC6" i="23"/>
  <c r="Y6" i="23"/>
  <c r="S6" i="23"/>
  <c r="O6" i="23"/>
  <c r="AC96" i="22"/>
  <c r="S96" i="22"/>
  <c r="AC95" i="22"/>
  <c r="S95" i="22"/>
  <c r="AC94" i="22"/>
  <c r="S94" i="22"/>
  <c r="AC93" i="22"/>
  <c r="S93" i="22"/>
  <c r="AC92" i="22"/>
  <c r="S92" i="22"/>
  <c r="AC91" i="22"/>
  <c r="S91" i="22"/>
  <c r="AC90" i="22"/>
  <c r="S90" i="22"/>
  <c r="AC89" i="22"/>
  <c r="S89" i="22"/>
  <c r="AC88" i="22"/>
  <c r="S88" i="22"/>
  <c r="AC87" i="22"/>
  <c r="S87" i="22"/>
  <c r="AC86" i="22"/>
  <c r="S86" i="22"/>
  <c r="AC85" i="22"/>
  <c r="S85" i="22"/>
  <c r="AC84" i="22"/>
  <c r="S84" i="22"/>
  <c r="AC83" i="22"/>
  <c r="S83" i="22"/>
  <c r="AC82" i="22"/>
  <c r="S82" i="22"/>
  <c r="AC81" i="22"/>
  <c r="S81" i="22"/>
  <c r="AC80" i="22"/>
  <c r="S80" i="22"/>
  <c r="AC79" i="22"/>
  <c r="S79" i="22"/>
  <c r="AC78" i="22"/>
  <c r="S78" i="22"/>
  <c r="AC77" i="22"/>
  <c r="S77" i="22"/>
  <c r="AC76" i="22"/>
  <c r="S76" i="22"/>
  <c r="AC75" i="22"/>
  <c r="S75" i="22"/>
  <c r="AC74" i="22"/>
  <c r="S74" i="22"/>
  <c r="AC73" i="22"/>
  <c r="S73" i="22"/>
  <c r="AC72" i="22"/>
  <c r="S72" i="22"/>
  <c r="AC71" i="22"/>
  <c r="S71" i="22"/>
  <c r="AC70" i="22"/>
  <c r="S70" i="22"/>
  <c r="AC69" i="22"/>
  <c r="S69" i="22"/>
  <c r="AC68" i="22"/>
  <c r="S68" i="22"/>
  <c r="AC67" i="22"/>
  <c r="S67" i="22"/>
  <c r="AC66" i="22"/>
  <c r="S66" i="22"/>
  <c r="AC65" i="22"/>
  <c r="S65" i="22"/>
  <c r="AC64" i="22"/>
  <c r="S64" i="22"/>
  <c r="AC63" i="22"/>
  <c r="S63" i="22"/>
  <c r="AC62" i="22"/>
  <c r="S62" i="22"/>
  <c r="AC61" i="22"/>
  <c r="S61" i="22"/>
  <c r="AC60" i="22"/>
  <c r="S60" i="22"/>
  <c r="AC59" i="22"/>
  <c r="S59" i="22"/>
  <c r="AC58" i="22"/>
  <c r="S58" i="22"/>
  <c r="AC57" i="22"/>
  <c r="S57" i="22"/>
  <c r="AC56" i="22"/>
  <c r="S56" i="22"/>
  <c r="AC55" i="22"/>
  <c r="S55" i="22"/>
  <c r="AC54" i="22"/>
  <c r="S54" i="22"/>
  <c r="AC53" i="22"/>
  <c r="S53" i="22"/>
  <c r="AC52" i="22"/>
  <c r="S52" i="22"/>
  <c r="AC51" i="22"/>
  <c r="S51" i="22"/>
  <c r="AC50" i="22"/>
  <c r="S50" i="22"/>
  <c r="L50" i="22"/>
  <c r="AC49" i="22"/>
  <c r="S49" i="22"/>
  <c r="AC48" i="22"/>
  <c r="S48" i="22"/>
  <c r="AC47" i="22"/>
  <c r="S47" i="22"/>
  <c r="AC46" i="22"/>
  <c r="S46" i="22"/>
  <c r="AC45" i="22"/>
  <c r="S45" i="22"/>
  <c r="AC44" i="22"/>
  <c r="S44" i="22"/>
  <c r="AC43" i="22"/>
  <c r="S43" i="22"/>
  <c r="AC42" i="22"/>
  <c r="S42" i="22"/>
  <c r="AC41" i="22"/>
  <c r="S41" i="22"/>
  <c r="AC40" i="22"/>
  <c r="S40" i="22"/>
  <c r="AC39" i="22"/>
  <c r="S39" i="22"/>
  <c r="AC38" i="22"/>
  <c r="S38" i="22"/>
  <c r="O38" i="22"/>
  <c r="O39" i="22" s="1"/>
  <c r="AC37" i="22"/>
  <c r="S37" i="22"/>
  <c r="AC36" i="22"/>
  <c r="S36" i="22"/>
  <c r="AC35" i="22"/>
  <c r="S35" i="22"/>
  <c r="AC34" i="22"/>
  <c r="S34" i="22"/>
  <c r="AC33" i="22"/>
  <c r="S33" i="22"/>
  <c r="AC32" i="22"/>
  <c r="S32" i="22"/>
  <c r="AC31" i="22"/>
  <c r="S31" i="22"/>
  <c r="AC30" i="22"/>
  <c r="S30" i="22"/>
  <c r="AC29" i="22"/>
  <c r="S29" i="22"/>
  <c r="AC28" i="22"/>
  <c r="S28" i="22"/>
  <c r="AC27" i="22"/>
  <c r="S27" i="22"/>
  <c r="L27" i="22"/>
  <c r="AC26" i="22"/>
  <c r="S26" i="22"/>
  <c r="AC25" i="22"/>
  <c r="S25" i="22"/>
  <c r="AC24" i="22"/>
  <c r="S24" i="22"/>
  <c r="AC23" i="22"/>
  <c r="S23" i="22"/>
  <c r="AC22" i="22"/>
  <c r="S22" i="22"/>
  <c r="AC21" i="22"/>
  <c r="S21" i="22"/>
  <c r="AC20" i="22"/>
  <c r="S20" i="22"/>
  <c r="AC19" i="22"/>
  <c r="S19" i="22"/>
  <c r="AC18" i="22"/>
  <c r="S18" i="22"/>
  <c r="AC17" i="22"/>
  <c r="S17" i="22"/>
  <c r="O17" i="22"/>
  <c r="O18" i="22" s="1"/>
  <c r="AC16" i="22"/>
  <c r="S16" i="22"/>
  <c r="AC15" i="22"/>
  <c r="S15" i="22"/>
  <c r="AC14" i="22"/>
  <c r="S14" i="22"/>
  <c r="AC13" i="22"/>
  <c r="S13" i="22"/>
  <c r="O13" i="22"/>
  <c r="O15" i="22" s="1"/>
  <c r="AC12" i="22"/>
  <c r="S12" i="22"/>
  <c r="AC11" i="22"/>
  <c r="S11" i="22"/>
  <c r="AC10" i="22"/>
  <c r="S10" i="22"/>
  <c r="AC9" i="22"/>
  <c r="S9" i="22"/>
  <c r="AC8" i="22"/>
  <c r="S8" i="22"/>
  <c r="AC7" i="22"/>
  <c r="S7" i="22"/>
  <c r="AC6" i="22"/>
  <c r="Y6" i="22"/>
  <c r="S6" i="22"/>
  <c r="O6" i="22"/>
  <c r="AC96" i="21"/>
  <c r="S96" i="21"/>
  <c r="AC95" i="21"/>
  <c r="S95" i="21"/>
  <c r="AC94" i="21"/>
  <c r="S94" i="21"/>
  <c r="AC93" i="21"/>
  <c r="S93" i="21"/>
  <c r="AC92" i="21"/>
  <c r="S92" i="21"/>
  <c r="AC91" i="21"/>
  <c r="S91" i="21"/>
  <c r="AC90" i="21"/>
  <c r="S90" i="21"/>
  <c r="AC89" i="21"/>
  <c r="S89" i="21"/>
  <c r="AC88" i="21"/>
  <c r="S88" i="21"/>
  <c r="AC87" i="21"/>
  <c r="S87" i="21"/>
  <c r="AC86" i="21"/>
  <c r="S86" i="21"/>
  <c r="AC85" i="21"/>
  <c r="S85" i="21"/>
  <c r="AC84" i="21"/>
  <c r="S84" i="21"/>
  <c r="AC83" i="21"/>
  <c r="S83" i="21"/>
  <c r="AC82" i="21"/>
  <c r="S82" i="21"/>
  <c r="AC81" i="21"/>
  <c r="S81" i="21"/>
  <c r="AC80" i="21"/>
  <c r="S80" i="21"/>
  <c r="AC79" i="21"/>
  <c r="S79" i="21"/>
  <c r="AC78" i="21"/>
  <c r="S78" i="21"/>
  <c r="AC77" i="21"/>
  <c r="S77" i="21"/>
  <c r="AC76" i="21"/>
  <c r="S76" i="21"/>
  <c r="AC75" i="21"/>
  <c r="S75" i="21"/>
  <c r="AC74" i="21"/>
  <c r="S74" i="21"/>
  <c r="AC73" i="21"/>
  <c r="S73" i="21"/>
  <c r="AC72" i="21"/>
  <c r="S72" i="21"/>
  <c r="AC71" i="21"/>
  <c r="S71" i="21"/>
  <c r="AC70" i="21"/>
  <c r="S70" i="21"/>
  <c r="AC69" i="21"/>
  <c r="S69" i="21"/>
  <c r="AC68" i="21"/>
  <c r="S68" i="21"/>
  <c r="AC67" i="21"/>
  <c r="S67" i="21"/>
  <c r="AC66" i="21"/>
  <c r="S66" i="21"/>
  <c r="AC65" i="21"/>
  <c r="S65" i="21"/>
  <c r="AC64" i="21"/>
  <c r="S64" i="21"/>
  <c r="AC63" i="21"/>
  <c r="S63" i="21"/>
  <c r="AC62" i="21"/>
  <c r="S62" i="21"/>
  <c r="AC61" i="21"/>
  <c r="S61" i="21"/>
  <c r="AC60" i="21"/>
  <c r="S60" i="21"/>
  <c r="AC59" i="21"/>
  <c r="S59" i="21"/>
  <c r="AC58" i="21"/>
  <c r="S58" i="21"/>
  <c r="AC57" i="21"/>
  <c r="S57" i="21"/>
  <c r="AC56" i="21"/>
  <c r="S56" i="21"/>
  <c r="AC55" i="21"/>
  <c r="S55" i="21"/>
  <c r="AC54" i="21"/>
  <c r="S54" i="21"/>
  <c r="AC53" i="21"/>
  <c r="S53" i="21"/>
  <c r="AC52" i="21"/>
  <c r="S52" i="21"/>
  <c r="AC51" i="21"/>
  <c r="S51" i="21"/>
  <c r="AC50" i="21"/>
  <c r="S50" i="21"/>
  <c r="L50" i="21"/>
  <c r="AC49" i="21"/>
  <c r="S49" i="21"/>
  <c r="AC48" i="21"/>
  <c r="S48" i="21"/>
  <c r="AC47" i="21"/>
  <c r="S47" i="21"/>
  <c r="AC46" i="21"/>
  <c r="S46" i="21"/>
  <c r="AC45" i="21"/>
  <c r="S45" i="21"/>
  <c r="AC44" i="21"/>
  <c r="S44" i="21"/>
  <c r="AC43" i="21"/>
  <c r="S43" i="21"/>
  <c r="AC42" i="21"/>
  <c r="S42" i="21"/>
  <c r="AC41" i="21"/>
  <c r="S41" i="21"/>
  <c r="AC40" i="21"/>
  <c r="S40" i="21"/>
  <c r="AC39" i="21"/>
  <c r="S39" i="21"/>
  <c r="AC38" i="21"/>
  <c r="S38" i="21"/>
  <c r="O38" i="21"/>
  <c r="O39" i="21" s="1"/>
  <c r="AC37" i="21"/>
  <c r="S37" i="21"/>
  <c r="AC36" i="21"/>
  <c r="S36" i="21"/>
  <c r="AC35" i="21"/>
  <c r="S35" i="21"/>
  <c r="AC34" i="21"/>
  <c r="S34" i="21"/>
  <c r="AC33" i="21"/>
  <c r="S33" i="21"/>
  <c r="AC32" i="21"/>
  <c r="S32" i="21"/>
  <c r="AC31" i="21"/>
  <c r="S31" i="21"/>
  <c r="AC30" i="21"/>
  <c r="S30" i="21"/>
  <c r="AC29" i="21"/>
  <c r="S29" i="21"/>
  <c r="AC28" i="21"/>
  <c r="S28" i="21"/>
  <c r="AC27" i="21"/>
  <c r="S27" i="21"/>
  <c r="AC26" i="21"/>
  <c r="S26" i="21"/>
  <c r="AC25" i="21"/>
  <c r="S25" i="21"/>
  <c r="AC24" i="21"/>
  <c r="S24" i="21"/>
  <c r="AC23" i="21"/>
  <c r="S23" i="21"/>
  <c r="AC22" i="21"/>
  <c r="S22" i="21"/>
  <c r="AC21" i="21"/>
  <c r="S21" i="21"/>
  <c r="AC20" i="21"/>
  <c r="S20" i="21"/>
  <c r="AC19" i="21"/>
  <c r="S19" i="21"/>
  <c r="AC18" i="21"/>
  <c r="S18" i="21"/>
  <c r="AC17" i="21"/>
  <c r="S17" i="21"/>
  <c r="O17" i="21"/>
  <c r="O18" i="21" s="1"/>
  <c r="AC16" i="21"/>
  <c r="S16" i="21"/>
  <c r="AC15" i="21"/>
  <c r="S15" i="21"/>
  <c r="AC14" i="21"/>
  <c r="S14" i="21"/>
  <c r="AC13" i="21"/>
  <c r="S13" i="21"/>
  <c r="O13" i="21"/>
  <c r="O15" i="21" s="1"/>
  <c r="AC12" i="21"/>
  <c r="S12" i="21"/>
  <c r="AC11" i="21"/>
  <c r="S11" i="21"/>
  <c r="AC10" i="21"/>
  <c r="S10" i="21"/>
  <c r="AC9" i="21"/>
  <c r="S9" i="21"/>
  <c r="AC8" i="21"/>
  <c r="S8" i="21"/>
  <c r="AC7" i="21"/>
  <c r="S7" i="21"/>
  <c r="AC6" i="21"/>
  <c r="Y6" i="21"/>
  <c r="S6" i="21"/>
  <c r="O6" i="21"/>
  <c r="F17" i="23" l="1"/>
  <c r="J23" i="23" s="1"/>
  <c r="V23" i="23" s="1"/>
  <c r="F40" i="23"/>
  <c r="I46" i="23" s="1"/>
  <c r="V46" i="23" s="1"/>
  <c r="W46" i="27"/>
  <c r="X46" i="27"/>
  <c r="F40" i="24"/>
  <c r="I46" i="24" s="1"/>
  <c r="V46" i="24" s="1"/>
  <c r="W46" i="24" s="1"/>
  <c r="X46" i="24" s="1"/>
  <c r="J52" i="23"/>
  <c r="F17" i="22"/>
  <c r="J23" i="22" s="1"/>
  <c r="V23" i="22" s="1"/>
  <c r="W23" i="22" s="1"/>
  <c r="X23" i="22" s="1"/>
  <c r="J52" i="22"/>
  <c r="F40" i="22"/>
  <c r="I46" i="22" s="1"/>
  <c r="V46" i="22" s="1"/>
  <c r="W46" i="22" s="1"/>
  <c r="F17" i="24"/>
  <c r="J23" i="24" s="1"/>
  <c r="V23" i="24" s="1"/>
  <c r="W23" i="24" s="1"/>
  <c r="J52" i="24"/>
  <c r="F40" i="21"/>
  <c r="I46" i="21" s="1"/>
  <c r="V46" i="21" s="1"/>
  <c r="W46" i="21" s="1"/>
  <c r="X46" i="21" s="1"/>
  <c r="F17" i="21"/>
  <c r="J23" i="21" s="1"/>
  <c r="V23" i="21" s="1"/>
  <c r="W23" i="21" s="1"/>
  <c r="W46" i="23"/>
  <c r="X46" i="23" s="1"/>
  <c r="W23" i="23"/>
  <c r="X23" i="23" s="1"/>
  <c r="X46" i="22" l="1"/>
  <c r="X23" i="24"/>
  <c r="X23" i="21"/>
  <c r="L27" i="21" s="1"/>
  <c r="J52" i="21" s="1"/>
  <c r="AP5" i="27" s="1"/>
  <c r="AP5" i="24" l="1"/>
  <c r="AP5" i="21"/>
  <c r="AP5" i="23"/>
  <c r="AP5" i="22"/>
  <c r="AP5" i="28"/>
</calcChain>
</file>

<file path=xl/comments1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2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3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4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5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6.xml><?xml version="1.0" encoding="utf-8"?>
<comments xmlns="http://schemas.openxmlformats.org/spreadsheetml/2006/main">
  <authors>
    <author>User1</author>
    <author>Круглов Дмитрий</author>
  </authors>
  <commentList>
    <comment ref="C3" authorId="0">
      <text>
        <r>
          <rPr>
            <sz val="10"/>
            <color indexed="81"/>
            <rFont val="Arial Cyr"/>
            <charset val="204"/>
          </rPr>
          <t>1. Синий цвет цифр означает, что расчеты произведены в данном листе.
2. Голубой цвет заливки - в эти ячейки данные вносятся вручную</t>
        </r>
      </text>
    </comment>
    <comment ref="C7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G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2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" authorId="1">
      <text>
        <r>
          <rPr>
            <sz val="10"/>
            <color indexed="81"/>
            <rFont val="Arial Cyr"/>
            <charset val="204"/>
          </rPr>
          <t xml:space="preserve">Деление года на два периода зависит от вида атмосферных осадков: холодный (ноябрь-март, </t>
        </r>
        <r>
          <rPr>
            <b/>
            <sz val="10"/>
            <color indexed="81"/>
            <rFont val="Arial Cyr"/>
            <charset val="204"/>
          </rPr>
          <t>152</t>
        </r>
        <r>
          <rPr>
            <sz val="10"/>
            <color indexed="81"/>
            <rFont val="Arial Cyr"/>
            <charset val="204"/>
          </rPr>
          <t xml:space="preserve"> дня), когда выпадают осадки преимущественно в твердом виде, и теплый (апрель-октябрь, </t>
        </r>
        <r>
          <rPr>
            <b/>
            <sz val="10"/>
            <color indexed="81"/>
            <rFont val="Arial Cyr"/>
            <charset val="204"/>
          </rPr>
          <t>213</t>
        </r>
        <r>
          <rPr>
            <sz val="10"/>
            <color indexed="81"/>
            <rFont val="Arial Cyr"/>
            <charset val="204"/>
          </rPr>
          <t xml:space="preserve"> дней), когда выпадают осадки преимущественно в жидком виде.</t>
        </r>
      </text>
    </comment>
    <comment ref="E3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E4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</commentList>
</comments>
</file>

<file path=xl/comments7.xml><?xml version="1.0" encoding="utf-8"?>
<comments xmlns="http://schemas.openxmlformats.org/spreadsheetml/2006/main">
  <authors>
    <author>User1</author>
    <author>Круглов Дмитрий</author>
  </authors>
  <commentList>
    <comment ref="E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3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13" authorId="1">
      <text>
        <r>
          <rPr>
            <sz val="10"/>
            <color indexed="81"/>
            <rFont val="Arial Cyr"/>
            <charset val="204"/>
          </rPr>
          <t>I класс территории, II класс территории - 1 раз в сутки в дни снегопада
III класс территории - 2 раза в сутки в дни снегопада</t>
        </r>
      </text>
    </comment>
    <comment ref="C20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0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8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8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6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36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62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62" authorId="1">
      <text>
        <r>
          <rPr>
            <sz val="10"/>
            <color indexed="81"/>
            <rFont val="Arial Cyr"/>
            <charset val="204"/>
          </rPr>
          <t>I класс территории - 1 раз в сутки во время гололеда
II класс территории, III класс территории - 2 раза в сутки во время гололеда</t>
        </r>
      </text>
    </comment>
    <comment ref="C64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64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74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74" authorId="1">
      <text>
        <r>
          <rPr>
            <sz val="10"/>
            <color indexed="81"/>
            <rFont val="Arial Cyr"/>
            <charset val="204"/>
          </rPr>
          <t>I класс территории, II класс территории - 1 раз в сутки в дни снегопада
III класс территории - 2 раза в сутки в дни снегопада</t>
        </r>
      </text>
    </comment>
    <comment ref="C8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8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89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8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97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9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08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108" authorId="1">
      <text>
        <r>
          <rPr>
            <sz val="10"/>
            <color indexed="81"/>
            <rFont val="Arial Cyr"/>
            <charset val="204"/>
          </rPr>
          <t>I класс территории - через 3 ч во время снегопада
II класс территории - через 2 ч во время снегопада
III класс территории - через 1 ч во время снегопада</t>
        </r>
      </text>
    </comment>
    <comment ref="C115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15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23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23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3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3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45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145" authorId="1">
      <text>
        <r>
          <rPr>
            <sz val="10"/>
            <color indexed="81"/>
            <rFont val="Arial Cyr"/>
            <charset val="204"/>
          </rPr>
          <t>I класс территории - 1 раз в двое суток в дни без снегопада
II класс территории, III класс территории - 1 раз в сутки в дни без снегопада</t>
        </r>
      </text>
    </comment>
    <comment ref="C147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4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60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160" authorId="1">
      <text>
        <r>
          <rPr>
            <sz val="10"/>
            <color indexed="81"/>
            <rFont val="Arial Cyr"/>
            <charset val="204"/>
          </rPr>
          <t xml:space="preserve">I класс территории - 1 раз в трое суток во время гололеда
II класс территории - 1 раз в двое суток во время гололеда
III класс территории - 1 раз в сутки во время гололеда
</t>
        </r>
      </text>
    </comment>
    <comment ref="C162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62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175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175" authorId="1">
      <text>
        <r>
          <rPr>
            <sz val="10"/>
            <color indexed="81"/>
            <rFont val="Arial Cyr"/>
            <charset val="204"/>
          </rPr>
          <t xml:space="preserve">I класс территории - 1 раз в трое суток во время гололеда
II класс территории - 1 раз в двое суток во время гололеда
III класс территории - 1 раз в сутки во время гололеда
</t>
        </r>
      </text>
    </comment>
    <comment ref="C177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17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01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C203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03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24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224" authorId="1">
      <text>
        <r>
          <rPr>
            <sz val="10"/>
            <color indexed="81"/>
            <rFont val="Arial Cyr"/>
            <charset val="204"/>
          </rPr>
          <t xml:space="preserve">В дни без осадков:
I класс территории - 1 раз в двое суток
II класс территории - 1 раз в сутки
III класс территории - 2 раза в сутки
В дни c осадками:
I класс территории - 1 раз в двое суток
II класс территории - 1 раз в сутки
III класс территории - 2 раза в сутки
</t>
        </r>
      </text>
    </comment>
    <comment ref="C231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31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39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39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47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47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73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C275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75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288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C290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290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03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C305" authorId="1">
      <text>
        <r>
          <rPr>
            <sz val="10"/>
            <color indexed="81"/>
            <rFont val="Arial Cyr"/>
            <charset val="204"/>
          </rPr>
          <t>Территории классифицированы по интенсивности пешеходного движения:
I класс - до 50 чел./ч;
II класс - от 50 до 100 чел./ч;
III класс - свыше 100 чел./ч.
Интенсивность пешеходного движения определяется на полосе тротуара шириной 0,75 м по пиковой нагрузке утром и вечером (суммарно с учетом движения пешеходов в обе стороны).</t>
        </r>
      </text>
    </comment>
    <comment ref="F305" authorId="0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324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324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- 1 раз в трое суток;
II класс территории -1 раз в двое суток;
III класс территории -1 раз в сутки.
Теплый период:
I класс территории -1 раз в сутки</t>
        </r>
      </text>
    </comment>
    <comment ref="C333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333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- 1 раз в трое суток;
II класс территории -1 раз в двое суток;
III класс территории -1 раз в сутки.
Теплый период:
I класс территории -1 раз в сутки</t>
        </r>
      </text>
    </comment>
    <comment ref="C342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342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- 1 раз в трое суток;
II класс территории -1 раз в двое суток;
III класс территории -1 раз в сутки.
Теплый период:
I класс территории -1 раз в сутки</t>
        </r>
      </text>
    </comment>
    <comment ref="C352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352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- 1 раз в трое суток;
II класс территории -1 раз в двое суток;
III класс территории -1 раз в сутки.
Теплый период:
I класс территории -1 раз в сутки</t>
        </r>
      </text>
    </comment>
    <comment ref="C362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362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- 1 раз в месяц.
Теплый период:
I класс территории -2 раза в месяц</t>
        </r>
      </text>
    </comment>
    <comment ref="E364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66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74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76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84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86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94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E396" authorId="1">
      <text>
        <r>
          <rPr>
            <sz val="10"/>
            <color indexed="81"/>
            <rFont val="Arial Cyr"/>
            <charset val="204"/>
          </rPr>
          <t>Выбрать из выпадающего списка</t>
        </r>
      </text>
    </comment>
    <comment ref="C414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414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- 2 раза в месяц.
Теплый период:
I класс территории - 2 раза в месяц</t>
        </r>
      </text>
    </comment>
    <comment ref="C427" authorId="0">
      <text>
        <r>
          <rPr>
            <sz val="10"/>
            <color indexed="81"/>
            <rFont val="Arial Cyr"/>
            <charset val="204"/>
          </rPr>
          <t>Повторяемость конкретного вида работы в течение расчетного периода</t>
        </r>
      </text>
    </comment>
    <comment ref="L427" authorId="1">
      <text>
        <r>
          <rPr>
            <sz val="10"/>
            <color indexed="81"/>
            <rFont val="Arial Cyr"/>
            <charset val="204"/>
          </rPr>
          <t>Холодный период:
I класс территории - 2 раза в месяц.
Теплый период:
I класс территории - 2 раза в месяц</t>
        </r>
      </text>
    </comment>
  </commentList>
</comments>
</file>

<file path=xl/sharedStrings.xml><?xml version="1.0" encoding="utf-8"?>
<sst xmlns="http://schemas.openxmlformats.org/spreadsheetml/2006/main" count="4308" uniqueCount="176">
  <si>
    <t>Нормы обслуживания для холодного периода года</t>
  </si>
  <si>
    <t>Число дней с твердыми осадками</t>
  </si>
  <si>
    <t>До 10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</si>
  <si>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</si>
  <si>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</si>
  <si>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</si>
  <si>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</si>
  <si>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</si>
  <si>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</si>
  <si>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</si>
  <si>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</si>
  <si>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101-110</t>
  </si>
  <si>
    <t>111-120</t>
  </si>
  <si>
    <t>121-130</t>
  </si>
  <si>
    <t>11-20</t>
  </si>
  <si>
    <t>с усовершенствованным покрытием</t>
  </si>
  <si>
    <t>с неусовершенствованным покрытием</t>
  </si>
  <si>
    <t>без покрытий</t>
  </si>
  <si>
    <t>I</t>
  </si>
  <si>
    <t>II</t>
  </si>
  <si>
    <t>III</t>
  </si>
  <si>
    <t>Виды покрытий</t>
  </si>
  <si>
    <t>Классы территорий</t>
  </si>
  <si>
    <t>Количество дней выпадения неуплотненного свежевыпавшего снега толщиной слоя более 2 см</t>
  </si>
  <si>
    <t>Количество дней гололеда, когда осуществляется посыпка территорий песком или смесью песка с хлоридами</t>
  </si>
  <si>
    <t>№ п/п</t>
  </si>
  <si>
    <t>Вид уборочных работ</t>
  </si>
  <si>
    <t>Холодный период</t>
  </si>
  <si>
    <t>Подметание свежевыпавшего снега толщиной слоя до 2 см</t>
  </si>
  <si>
    <t>1 раз в сутки в дни снегопада</t>
  </si>
  <si>
    <t>2 раза в сутки в дни снегопада</t>
  </si>
  <si>
    <t>Сдвигание свежевыпавшего снега толщиной слоя свыше 2 см</t>
  </si>
  <si>
    <t>Через 3 ч во время снегопада</t>
  </si>
  <si>
    <t>Через 2 ч во время снегопада</t>
  </si>
  <si>
    <t>Через 1 ч во время снегопада</t>
  </si>
  <si>
    <t>Посыпка территорий песком или смесью песка с хлоридами</t>
  </si>
  <si>
    <t>1 раз в сутки во время гололеда</t>
  </si>
  <si>
    <t>2 раза в сутки во время гололеда</t>
  </si>
  <si>
    <t>Очистка территорий от снега наносного происхождения (или подметание территорий, свободных от снежного покрова)</t>
  </si>
  <si>
    <t>1 раз в двое суток в дни без снегопада</t>
  </si>
  <si>
    <t>1 раз в сутки в дни без снегопада</t>
  </si>
  <si>
    <t>Очистка территорий от наледи и льда</t>
  </si>
  <si>
    <t>1 раз в трое суток во время гололеда</t>
  </si>
  <si>
    <t>1 раз в двое суток во время гололеда</t>
  </si>
  <si>
    <t>Очистка урн от мусора</t>
  </si>
  <si>
    <t>1 раз в трое суток</t>
  </si>
  <si>
    <t>1 раз в двое суток</t>
  </si>
  <si>
    <t>1 раз в сутки</t>
  </si>
  <si>
    <t>Промывка урн</t>
  </si>
  <si>
    <t>1 раз в месяц</t>
  </si>
  <si>
    <t>Протирка указателей</t>
  </si>
  <si>
    <t>2 раза в месяц</t>
  </si>
  <si>
    <t>Промывка номерных фонарей</t>
  </si>
  <si>
    <t>Теплый период</t>
  </si>
  <si>
    <t>Подметание территорий в дни без осадков</t>
  </si>
  <si>
    <t>2 раза в сутки</t>
  </si>
  <si>
    <t>Подметание территорий в дни с осадками до 2 см</t>
  </si>
  <si>
    <t>Частичная уборка территорий в дни с осадками более 2 см</t>
  </si>
  <si>
    <t>Нормы обслуживания для теплого периода года</t>
  </si>
  <si>
    <t>Число дней с жидкими осадками</t>
  </si>
  <si>
    <t>Количество дней выпадения жидких осадков более 2 см</t>
  </si>
  <si>
    <t>Укрупненные нормативы численности уборщиков территорий</t>
  </si>
  <si>
    <t>Нормативная численность уборщиков территорий, чел.</t>
  </si>
  <si>
    <t>Градация</t>
  </si>
  <si>
    <t>0,5; 1,0</t>
  </si>
  <si>
    <t>0,25; 0,5; 0,75; 1,0</t>
  </si>
  <si>
    <t>-</t>
  </si>
  <si>
    <t>Планируемый процент невыходов по болезни, выполнению государственных обязанностей, трудовым и дополнительным отпускам, предусмотренным коллективным договором</t>
  </si>
  <si>
    <t>Итого штатная численность уборщиков территории, чел.</t>
  </si>
  <si>
    <t>Штатная численность уборщиков территорий в холодный период года, чел.</t>
  </si>
  <si>
    <t>Штатная численность уборщиков территорий в теплый период года, чел.</t>
  </si>
  <si>
    <t>Sheets("Óêðóïíåííûå íîðìàòèâû(6)").Select</t>
  </si>
  <si>
    <t>Общая штатная численность уборщиков территории, чел.</t>
  </si>
  <si>
    <t>Нормативы численности уборщиков территорий при ручной уборке тротуаров и дворовых территорий</t>
  </si>
  <si>
    <t xml:space="preserve">Подметание свежевыпавшего снега без предварительной обработки территорий смесью песка с хлоридами
</t>
  </si>
  <si>
    <t xml:space="preserve">Состав работ:
</t>
  </si>
  <si>
    <t>Подметание свежевыпавшего снега толщиной слоя до 2 см. Сгребание снега в кучи или валы.</t>
  </si>
  <si>
    <t>С усовершенствованными покрытиями</t>
  </si>
  <si>
    <t>С неусовершенствованными покрытиями</t>
  </si>
  <si>
    <t>Без покрытий</t>
  </si>
  <si>
    <t>Плановый полезный фонд рабочего времени одного работника в расчетном периоде, ч</t>
  </si>
  <si>
    <t>Нормативная трудоемкость, чел.-ч</t>
  </si>
  <si>
    <t>Повторяемость конкретного вида работы в течение расчетного периода</t>
  </si>
  <si>
    <t>Нормативная численность, чел.</t>
  </si>
  <si>
    <t>Подготовка смеси песка с хлоридами</t>
  </si>
  <si>
    <t>Просеивание песка через сито. Размешивание песка с хлоридами.</t>
  </si>
  <si>
    <t>Посыпка территории</t>
  </si>
  <si>
    <t>Посыпка территорий песком или смесью песка с хлоридами.</t>
  </si>
  <si>
    <r>
      <t>Нормы времени на 100 м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 чел.-ч</t>
    </r>
  </si>
  <si>
    <t>Подметание свежевыпавшего снега после обработки смесью песка с хлоридами</t>
  </si>
  <si>
    <t>Сдвигание свежевыпавшего снега</t>
  </si>
  <si>
    <t>Сдвигание свежевыпавшего снега толщиной слоя более 2 см движком в валы или кучи.</t>
  </si>
  <si>
    <t>Очистка территорий с усовершенствованными покрытиями от уплотненного снега</t>
  </si>
  <si>
    <t>Очистка территорий от уплотненного снега скребком. Сгребание снега в валы или кучи.</t>
  </si>
  <si>
    <t>Очистка территорий от наледи без предварительной обработки хлоридами</t>
  </si>
  <si>
    <t>Скалывание наледи толщиной до 2 см. Сгребание скола в валы или кучи.</t>
  </si>
  <si>
    <t>Очистка территорий от наледи и льда с предварительной обработкой хлоридами</t>
  </si>
  <si>
    <t>Посыпка наледи и льда толщиной более 2 см хлоридами. Скалывание разрушенной корки наледи ломом. Сгребание скола в валы или кучи.</t>
  </si>
  <si>
    <t>Погрузка снега и скола</t>
  </si>
  <si>
    <t>Погрузка снега и скола лопатой на транспорт.</t>
  </si>
  <si>
    <t>Очистка участков территорий при зимних механизированных уборочных работах</t>
  </si>
  <si>
    <t>Очистка вручную участков, недоступных для уборки машиной. Сдвигание снега и наледи на полосу механизированной уборки.</t>
  </si>
  <si>
    <t>Укладка снега в валы или кучи после механизированной уборки</t>
  </si>
  <si>
    <t>Укладка снега в валы или кучи.</t>
  </si>
  <si>
    <t>Подметание территорий</t>
  </si>
  <si>
    <t xml:space="preserve">Подметание территорий, уборка и транспортировка мусора в установленное место.
</t>
  </si>
  <si>
    <t xml:space="preserve">Уборка газонов
</t>
  </si>
  <si>
    <t>Уборка мусора с газонов, транспортировка мусора в установленное место.</t>
  </si>
  <si>
    <t>Мойка территорий с усовершенствованными и неусовершенствованными покрытиями</t>
  </si>
  <si>
    <t xml:space="preserve">Мойка территорий из шланга.
</t>
  </si>
  <si>
    <t xml:space="preserve">Поливка территорий с покрытиями и без покрытий из шланга
</t>
  </si>
  <si>
    <t xml:space="preserve">Поливка территорий из шланга.
</t>
  </si>
  <si>
    <t>Очистка участков территорий при летних механизированных уборочных работах</t>
  </si>
  <si>
    <t xml:space="preserve">Подметание участков, недоступных для уборки машиной. Сметание мусора на полосу механизированной уборки.
</t>
  </si>
  <si>
    <t xml:space="preserve">Очистка урн от мусора. Транспортировка мусора в установленное место.
</t>
  </si>
  <si>
    <t>Урны чугунные литые (диаметр - 200-300 мм, высота - 650 мм):</t>
  </si>
  <si>
    <t xml:space="preserve"> - количество урн, ед.</t>
  </si>
  <si>
    <t xml:space="preserve"> - нормы времени на 10 урн, чел.-ч</t>
  </si>
  <si>
    <t>Урны железобетонные с металлическим вкладышем (размер основания - 320х320 мм, высота - 510 мм):</t>
  </si>
  <si>
    <t xml:space="preserve"> - повторяемость конкретного вида работы в течение расчетного периода</t>
  </si>
  <si>
    <t xml:space="preserve"> - нормативная трудоемкость, чел.-ч</t>
  </si>
  <si>
    <t>Урны шарообразные (диаметр шаров - 260 мм, высота подставки - 670 мм):</t>
  </si>
  <si>
    <t>Урны прямоугольные металлические (размер основания - 270х400 мм, высота - 520 мм):</t>
  </si>
  <si>
    <t>Очистка урн от мусора</t>
  </si>
  <si>
    <t xml:space="preserve">Транспортировка урн в установленное для промывки место. Промывка урн водой с применением моющих средств. Транспортировка чистых урн на место.
</t>
  </si>
  <si>
    <t>Способ мойки</t>
  </si>
  <si>
    <t>Тип урны</t>
  </si>
  <si>
    <t>Норма времени на 10 урн, чел.-ч</t>
  </si>
  <si>
    <t>чугунные литые</t>
  </si>
  <si>
    <t>железобетонные с металлическим вкладышем</t>
  </si>
  <si>
    <t>шарообразные</t>
  </si>
  <si>
    <t>прямоугольные металлические</t>
  </si>
  <si>
    <t>вручную</t>
  </si>
  <si>
    <t>шлангом</t>
  </si>
  <si>
    <t>Количество урн, ед.</t>
  </si>
  <si>
    <t xml:space="preserve">Промывка номерных фонарей
</t>
  </si>
  <si>
    <t xml:space="preserve">Промывка номерных фонарей водой с применением моющих средств, вытирание насухо.
</t>
  </si>
  <si>
    <t>Норма времени на 10 фонарей , чел.-ч</t>
  </si>
  <si>
    <t>Количество фонарей, ед.</t>
  </si>
  <si>
    <t xml:space="preserve">Протирка указателей
</t>
  </si>
  <si>
    <t xml:space="preserve">Протирка указателей влажной тряпкой.
</t>
  </si>
  <si>
    <t>Итоговая нормативная трудоемкость, чел.-ч</t>
  </si>
  <si>
    <t>Штатная численность, чел.</t>
  </si>
  <si>
    <t>Норма времени на 10 указателей, чел.-ч</t>
  </si>
  <si>
    <t>Общая штатная численность, чел.</t>
  </si>
  <si>
    <r>
      <t>Норма обслуживания, м</t>
    </r>
    <r>
      <rPr>
        <vertAlign val="superscript"/>
        <sz val="12"/>
        <rFont val="Times New Roman"/>
        <family val="1"/>
        <charset val="204"/>
      </rPr>
      <t>2</t>
    </r>
  </si>
  <si>
    <r>
      <t>Обслуживаемая площадь территории,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</si>
  <si>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м</t>
    </r>
    <r>
      <rPr>
        <vertAlign val="superscript"/>
        <sz val="12"/>
        <rFont val="Times New Roman"/>
        <family val="1"/>
        <charset val="204"/>
      </rPr>
      <t>2</t>
    </r>
  </si>
  <si>
    <r>
      <t>Нормы времени на 100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чел.-ч</t>
    </r>
  </si>
  <si>
    <r>
      <t>Норма времени на 1 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, чел.-ч</t>
    </r>
  </si>
  <si>
    <r>
      <t>Подготовлено смеси песка с хлоридами в расчетном периоде, м</t>
    </r>
    <r>
      <rPr>
        <vertAlign val="superscript"/>
        <sz val="12"/>
        <rFont val="Times New Roman"/>
        <family val="1"/>
        <charset val="204"/>
      </rPr>
      <t>3</t>
    </r>
  </si>
  <si>
    <r>
      <t>Площадь территории, посыпаемая песком или смесью песка с хлоридами,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</si>
  <si>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на которой производилось скалывание наледи толщиной до 2 см со сгребание скола в валы или кучи.,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</si>
  <si>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на которой производилась посыпка наледи и льда толщиной более 2 см хлоридами со скалыванием разрушенной корки наледи ломом, сгребанием скола в валы или кучи., м</t>
    </r>
    <r>
      <rPr>
        <vertAlign val="superscript"/>
        <sz val="12"/>
        <rFont val="Times New Roman"/>
        <family val="1"/>
        <charset val="204"/>
      </rPr>
      <t>2</t>
    </r>
  </si>
  <si>
    <r>
      <t>Погружено снега и скола лопатой на транспорт, м</t>
    </r>
    <r>
      <rPr>
        <vertAlign val="superscript"/>
        <sz val="12"/>
        <rFont val="Times New Roman"/>
        <family val="1"/>
        <charset val="204"/>
      </rPr>
      <t>3</t>
    </r>
  </si>
  <si>
    <r>
      <t>Нормы времени на 100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территории после уборки механизированным способом, чел.-ч</t>
    </r>
  </si>
  <si>
    <r>
      <t>Площадь территории, на которой производилась очистка вручную участков, недоступных для уборки машиной, сдвигание снега и наледи на полосу механизированной уборки, м</t>
    </r>
    <r>
      <rPr>
        <vertAlign val="superscript"/>
        <sz val="12"/>
        <rFont val="Times New Roman"/>
        <family val="1"/>
        <charset val="204"/>
      </rPr>
      <t>2</t>
    </r>
  </si>
  <si>
    <r>
      <t>Уложено снега в валы или кучи., м</t>
    </r>
    <r>
      <rPr>
        <vertAlign val="superscript"/>
        <sz val="12"/>
        <rFont val="Times New Roman"/>
        <family val="1"/>
        <charset val="204"/>
      </rPr>
      <t>3</t>
    </r>
  </si>
  <si>
    <r>
      <t>Норма времени на 100 м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, чел.-ч</t>
    </r>
  </si>
  <si>
    <r>
      <t>Площадь газонов,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</si>
  <si>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подвергавшейся мойке из шланга,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</si>
  <si>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подвергавшейся поливке из шланга,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</si>
  <si>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на которой производилось подметание участков, недоступных для уборки машиной, сметание мусора на полосу механизированной уборки., м</t>
    </r>
    <r>
      <rPr>
        <vertAlign val="superscript"/>
        <sz val="12"/>
        <rFont val="Times New Roman"/>
        <family val="1"/>
        <charset val="204"/>
      </rPr>
      <t>2</t>
    </r>
  </si>
  <si>
    <r>
      <t>Площадь территории, очищаемой от уплотненного снега скребком со сгребанием снега в валы или кучи, м</t>
    </r>
    <r>
      <rPr>
        <vertAlign val="superscript"/>
        <sz val="12"/>
        <rFont val="Times New Roman"/>
        <family val="1"/>
        <charset val="204"/>
      </rPr>
      <t>2</t>
    </r>
  </si>
  <si>
    <t>Количество указателей, ед.</t>
  </si>
  <si>
    <t>Справочно</t>
  </si>
  <si>
    <t>Инструкция по работе
с Калькулятором нормативной численности уборщиков территорий</t>
  </si>
  <si>
    <t>Подготовлено редакцией АПС «Бизнес-Инфо» (ООО «Профессиональные правовые системы»)</t>
  </si>
  <si>
    <r>
      <rPr>
        <b/>
        <sz val="12"/>
        <rFont val="Times New Roman"/>
        <family val="1"/>
        <charset val="204"/>
      </rPr>
      <t>Калькулятор рассчитает нормативную и штатную численность уборщиков территорий на основании:</t>
    </r>
    <r>
      <rPr>
        <sz val="12"/>
        <rFont val="Times New Roman"/>
        <family val="1"/>
        <charset val="204"/>
      </rPr>
      <t xml:space="preserve">
• укрупненных нормативов численности;
• норм времени на отдельные виды работ по уборке тротуаров и дворовых территорий.</t>
    </r>
  </si>
  <si>
    <t>2. В зависимости от вариантов соотношений видов покрытия и классов территорий выберите дополнительные листы расчетов, которые по умолчанию скрыты. Отобразите их (или скройте) при помощи соответствующих кнопок.</t>
  </si>
  <si>
    <t>1. Укрупненные нормативы численности можно рассчитать для холодного и теплого периодов года.</t>
  </si>
  <si>
    <t>3. Общая штатная численность уборщиков территорий отображается в верхней части каждого листа.</t>
  </si>
  <si>
    <t>Калькулятор разработан на основании Межотраслевых нормативов численности рабочих, занятых обслуживанием зданий, сооружений и ремонтом оборудования, установленных в приложении 1 к постановлению Министерства труда и социальной защиты Республики Беларусь от 19.12.2014 № 104.</t>
  </si>
  <si>
    <t>4. На листе «Нормативы при ручной уборке» все разделы свернуты. Отобразите их при помощи соответствующих кнопок.</t>
  </si>
  <si>
    <t>5. Для расчета нормативной и штатной численности разверните необходимые расчеты. Итоговые данные по нормативной трудоемкости, нормативной и штатной численности отображаются в верхней части листа.</t>
  </si>
  <si>
    <t>Периодичность основных работ, выполняемых при ручной уборке территорий с усовершенствованным, неусовершенствованным покрытием и территорий без покрытий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</si>
</sst>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color indexed="81"/>
      <name val="Arial Cyr"/>
      <charset val="204"/>
    </font>
    <font>
      <b/>
      <sz val="10"/>
      <color indexed="81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9"/>
      <color indexed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name val="B_info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top"/>
    </xf>
    <xf numFmtId="2" fontId="13" fillId="0" borderId="3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top"/>
    </xf>
    <xf numFmtId="0" fontId="15" fillId="0" borderId="0" xfId="1" applyFont="1" applyFill="1" applyAlignment="1">
      <alignment horizontal="right" vertical="top" wrapText="1"/>
    </xf>
    <xf numFmtId="0" fontId="5" fillId="3" borderId="0" xfId="0" applyFont="1" applyFill="1"/>
    <xf numFmtId="0" fontId="15" fillId="3" borderId="0" xfId="1" applyFont="1" applyFill="1" applyAlignment="1">
      <alignment horizontal="right" vertical="top" wrapText="1"/>
    </xf>
    <xf numFmtId="0" fontId="5" fillId="0" borderId="0" xfId="0" applyFont="1" applyFill="1"/>
    <xf numFmtId="0" fontId="13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2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/>
    <xf numFmtId="49" fontId="5" fillId="3" borderId="0" xfId="0" applyNumberFormat="1" applyFont="1" applyFill="1"/>
    <xf numFmtId="4" fontId="7" fillId="0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top"/>
    </xf>
    <xf numFmtId="0" fontId="5" fillId="3" borderId="4" xfId="0" applyFont="1" applyFill="1" applyBorder="1"/>
    <xf numFmtId="0" fontId="5" fillId="3" borderId="11" xfId="0" applyFont="1" applyFill="1" applyBorder="1"/>
    <xf numFmtId="3" fontId="5" fillId="3" borderId="8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top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3" fontId="5" fillId="3" borderId="9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49" fontId="20" fillId="3" borderId="0" xfId="0" applyNumberFormat="1" applyFont="1" applyFill="1"/>
    <xf numFmtId="0" fontId="5" fillId="3" borderId="7" xfId="0" applyFont="1" applyFill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3" fontId="5" fillId="2" borderId="1" xfId="0" applyNumberFormat="1" applyFont="1" applyFill="1" applyBorder="1" applyAlignment="1">
      <alignment horizontal="center" vertical="center"/>
    </xf>
    <xf numFmtId="0" fontId="5" fillId="3" borderId="7" xfId="0" applyFont="1" applyFill="1" applyBorder="1"/>
    <xf numFmtId="3" fontId="5" fillId="3" borderId="1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0" fontId="5" fillId="3" borderId="19" xfId="0" applyFont="1" applyFill="1" applyBorder="1"/>
    <xf numFmtId="0" fontId="5" fillId="3" borderId="20" xfId="0" applyFont="1" applyFill="1" applyBorder="1"/>
    <xf numFmtId="49" fontId="5" fillId="3" borderId="5" xfId="0" applyNumberFormat="1" applyFont="1" applyFill="1" applyBorder="1" applyAlignment="1">
      <alignment horizontal="left" vertical="top" wrapText="1"/>
    </xf>
    <xf numFmtId="2" fontId="5" fillId="3" borderId="0" xfId="0" applyNumberFormat="1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top" wrapText="1"/>
    </xf>
    <xf numFmtId="3" fontId="5" fillId="3" borderId="3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2" fontId="16" fillId="0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/>
    <xf numFmtId="4" fontId="5" fillId="2" borderId="1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>
      <alignment horizontal="center" vertical="center"/>
    </xf>
    <xf numFmtId="2" fontId="16" fillId="3" borderId="0" xfId="0" applyNumberFormat="1" applyFont="1" applyFill="1" applyBorder="1" applyAlignment="1">
      <alignment horizontal="center" vertical="center"/>
    </xf>
    <xf numFmtId="4" fontId="5" fillId="6" borderId="0" xfId="0" applyNumberFormat="1" applyFont="1" applyFill="1"/>
    <xf numFmtId="0" fontId="5" fillId="6" borderId="0" xfId="0" applyFont="1" applyFill="1"/>
    <xf numFmtId="4" fontId="13" fillId="0" borderId="0" xfId="0" applyNumberFormat="1" applyFont="1" applyFill="1" applyBorder="1" applyAlignment="1">
      <alignment horizontal="center" vertical="center"/>
    </xf>
    <xf numFmtId="0" fontId="6" fillId="5" borderId="0" xfId="0" applyFont="1" applyFill="1"/>
    <xf numFmtId="0" fontId="5" fillId="0" borderId="0" xfId="0" applyFont="1" applyFill="1" applyBorder="1"/>
    <xf numFmtId="4" fontId="13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3" fontId="5" fillId="2" borderId="25" xfId="0" applyNumberFormat="1" applyFont="1" applyFill="1" applyBorder="1" applyAlignment="1">
      <alignment horizontal="center" vertical="center"/>
    </xf>
    <xf numFmtId="0" fontId="5" fillId="0" borderId="23" xfId="0" applyFont="1" applyFill="1" applyBorder="1"/>
    <xf numFmtId="0" fontId="5" fillId="0" borderId="24" xfId="0" applyFont="1" applyFill="1" applyBorder="1"/>
    <xf numFmtId="0" fontId="20" fillId="3" borderId="0" xfId="0" applyFont="1" applyFill="1" applyBorder="1"/>
    <xf numFmtId="2" fontId="16" fillId="0" borderId="22" xfId="0" applyNumberFormat="1" applyFont="1" applyFill="1" applyBorder="1" applyAlignment="1">
      <alignment horizontal="center" vertical="center"/>
    </xf>
    <xf numFmtId="0" fontId="5" fillId="0" borderId="22" xfId="0" applyFont="1" applyFill="1" applyBorder="1"/>
    <xf numFmtId="0" fontId="5" fillId="0" borderId="29" xfId="0" applyFont="1" applyFill="1" applyBorder="1"/>
    <xf numFmtId="0" fontId="5" fillId="0" borderId="0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2" fontId="16" fillId="0" borderId="0" xfId="0" applyNumberFormat="1" applyFont="1" applyFill="1" applyBorder="1" applyAlignment="1">
      <alignment horizontal="center" vertical="center"/>
    </xf>
    <xf numFmtId="4" fontId="16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left" vertical="top"/>
    </xf>
    <xf numFmtId="0" fontId="5" fillId="0" borderId="30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5" fillId="0" borderId="31" xfId="0" applyFont="1" applyFill="1" applyBorder="1"/>
    <xf numFmtId="0" fontId="5" fillId="0" borderId="32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5" fillId="0" borderId="34" xfId="0" applyFont="1" applyFill="1" applyBorder="1"/>
    <xf numFmtId="0" fontId="5" fillId="3" borderId="0" xfId="0" applyFont="1" applyFill="1" applyBorder="1"/>
    <xf numFmtId="2" fontId="16" fillId="0" borderId="31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5" fillId="0" borderId="2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" fontId="16" fillId="0" borderId="25" xfId="0" applyNumberFormat="1" applyFont="1" applyFill="1" applyBorder="1" applyAlignment="1">
      <alignment horizontal="center" vertical="center"/>
    </xf>
    <xf numFmtId="4" fontId="22" fillId="0" borderId="3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21" xfId="0" applyFont="1" applyFill="1" applyBorder="1"/>
    <xf numFmtId="0" fontId="5" fillId="0" borderId="27" xfId="0" applyFont="1" applyFill="1" applyBorder="1"/>
    <xf numFmtId="3" fontId="5" fillId="0" borderId="24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23" fillId="0" borderId="0" xfId="0" applyFont="1" applyFill="1" applyAlignment="1">
      <alignment horizontal="justify" vertical="top" wrapText="1"/>
    </xf>
    <xf numFmtId="0" fontId="17" fillId="0" borderId="0" xfId="0" applyFont="1" applyFill="1" applyAlignment="1">
      <alignment horizontal="justify" vertical="top" wrapText="1"/>
    </xf>
    <xf numFmtId="0" fontId="18" fillId="0" borderId="0" xfId="1" applyFont="1" applyFill="1" applyAlignment="1">
      <alignment horizontal="right" vertical="top" wrapText="1"/>
    </xf>
    <xf numFmtId="0" fontId="7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justify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9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top"/>
    </xf>
    <xf numFmtId="0" fontId="5" fillId="0" borderId="23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24" xfId="0" applyFont="1" applyFill="1" applyBorder="1"/>
    <xf numFmtId="0" fontId="5" fillId="0" borderId="23" xfId="0" applyFont="1" applyFill="1" applyBorder="1"/>
    <xf numFmtId="0" fontId="5" fillId="0" borderId="2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5" fillId="0" borderId="30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6" fillId="4" borderId="35" xfId="0" applyFont="1" applyFill="1" applyBorder="1" applyAlignment="1">
      <alignment horizontal="center" vertical="top" wrapText="1"/>
    </xf>
    <xf numFmtId="0" fontId="6" fillId="4" borderId="34" xfId="0" applyFont="1" applyFill="1" applyBorder="1" applyAlignment="1">
      <alignment horizontal="center" vertical="top" wrapText="1"/>
    </xf>
    <xf numFmtId="0" fontId="6" fillId="4" borderId="36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left" vertical="top"/>
    </xf>
    <xf numFmtId="0" fontId="5" fillId="0" borderId="22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left" vertical="top"/>
    </xf>
    <xf numFmtId="3" fontId="5" fillId="2" borderId="33" xfId="0" applyNumberFormat="1" applyFont="1" applyFill="1" applyBorder="1" applyAlignment="1">
      <alignment horizontal="center" vertical="center"/>
    </xf>
    <xf numFmtId="0" fontId="5" fillId="0" borderId="26" xfId="0" applyFont="1" applyFill="1" applyBorder="1"/>
    <xf numFmtId="0" fontId="5" fillId="0" borderId="21" xfId="0" applyFont="1" applyFill="1" applyBorder="1"/>
    <xf numFmtId="0" fontId="5" fillId="0" borderId="27" xfId="0" applyFont="1" applyFill="1" applyBorder="1"/>
    <xf numFmtId="0" fontId="8" fillId="0" borderId="2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4" fontId="5" fillId="2" borderId="2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4" fontId="5" fillId="6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66FF"/>
      <color rgb="FF0000CC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7</xdr:row>
      <xdr:rowOff>57150</xdr:rowOff>
    </xdr:from>
    <xdr:to>
      <xdr:col>8</xdr:col>
      <xdr:colOff>580350</xdr:colOff>
      <xdr:row>7</xdr:row>
      <xdr:rowOff>3151887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2257425"/>
          <a:ext cx="5400000" cy="309473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276225</xdr:colOff>
      <xdr:row>13</xdr:row>
      <xdr:rowOff>57150</xdr:rowOff>
    </xdr:from>
    <xdr:to>
      <xdr:col>8</xdr:col>
      <xdr:colOff>589875</xdr:colOff>
      <xdr:row>13</xdr:row>
      <xdr:rowOff>2105109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0525" y="7143750"/>
          <a:ext cx="5400000" cy="20479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285750</xdr:colOff>
      <xdr:row>15</xdr:row>
      <xdr:rowOff>66675</xdr:rowOff>
    </xdr:from>
    <xdr:to>
      <xdr:col>8</xdr:col>
      <xdr:colOff>599400</xdr:colOff>
      <xdr:row>15</xdr:row>
      <xdr:rowOff>3276294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0050" y="9953625"/>
          <a:ext cx="5400000" cy="320961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37889" name="Button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6</xdr:row>
          <xdr:rowOff>76200</xdr:rowOff>
        </xdr:from>
        <xdr:to>
          <xdr:col>41</xdr:col>
          <xdr:colOff>323850</xdr:colOff>
          <xdr:row>8</xdr:row>
          <xdr:rowOff>228600</xdr:rowOff>
        </xdr:to>
        <xdr:sp macro="" textlink="">
          <xdr:nvSpPr>
            <xdr:cNvPr id="37892" name="Button 4" hidden="1">
              <a:extLst>
                <a:ext uri="{63B3BB69-23CF-44E3-9099-C40C66FF867C}">
                  <a14:compatExt spid="_x0000_s37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9</xdr:row>
          <xdr:rowOff>38100</xdr:rowOff>
        </xdr:from>
        <xdr:to>
          <xdr:col>41</xdr:col>
          <xdr:colOff>323850</xdr:colOff>
          <xdr:row>12</xdr:row>
          <xdr:rowOff>104775</xdr:rowOff>
        </xdr:to>
        <xdr:sp macro="" textlink="">
          <xdr:nvSpPr>
            <xdr:cNvPr id="37893" name="Button 5" hidden="1">
              <a:extLst>
                <a:ext uri="{63B3BB69-23CF-44E3-9099-C40C66FF867C}">
                  <a14:compatExt spid="_x0000_s37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104775</xdr:colOff>
          <xdr:row>12</xdr:row>
          <xdr:rowOff>152400</xdr:rowOff>
        </xdr:from>
        <xdr:to>
          <xdr:col>41</xdr:col>
          <xdr:colOff>333375</xdr:colOff>
          <xdr:row>14</xdr:row>
          <xdr:rowOff>104775</xdr:rowOff>
        </xdr:to>
        <xdr:sp macro="" textlink="">
          <xdr:nvSpPr>
            <xdr:cNvPr id="37894" name="Button 6" hidden="1">
              <a:extLst>
                <a:ext uri="{63B3BB69-23CF-44E3-9099-C40C66FF867C}">
                  <a14:compatExt spid="_x0000_s37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14</xdr:row>
          <xdr:rowOff>152400</xdr:rowOff>
        </xdr:from>
        <xdr:to>
          <xdr:col>41</xdr:col>
          <xdr:colOff>323850</xdr:colOff>
          <xdr:row>16</xdr:row>
          <xdr:rowOff>104775</xdr:rowOff>
        </xdr:to>
        <xdr:sp macro="" textlink="">
          <xdr:nvSpPr>
            <xdr:cNvPr id="37895" name="Button 7" hidden="1">
              <a:extLst>
                <a:ext uri="{63B3BB69-23CF-44E3-9099-C40C66FF867C}">
                  <a14:compatExt spid="_x0000_s37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16</xdr:row>
          <xdr:rowOff>161925</xdr:rowOff>
        </xdr:from>
        <xdr:to>
          <xdr:col>41</xdr:col>
          <xdr:colOff>323850</xdr:colOff>
          <xdr:row>19</xdr:row>
          <xdr:rowOff>19050</xdr:rowOff>
        </xdr:to>
        <xdr:sp macro="" textlink="">
          <xdr:nvSpPr>
            <xdr:cNvPr id="37896" name="Button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6</xdr:row>
          <xdr:rowOff>76200</xdr:rowOff>
        </xdr:from>
        <xdr:to>
          <xdr:col>45</xdr:col>
          <xdr:colOff>38100</xdr:colOff>
          <xdr:row>8</xdr:row>
          <xdr:rowOff>228600</xdr:rowOff>
        </xdr:to>
        <xdr:sp macro="" textlink="">
          <xdr:nvSpPr>
            <xdr:cNvPr id="37897" name="Button 9" hidden="1">
              <a:extLst>
                <a:ext uri="{63B3BB69-23CF-44E3-9099-C40C66FF867C}">
                  <a14:compatExt spid="_x0000_s37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9</xdr:row>
          <xdr:rowOff>38100</xdr:rowOff>
        </xdr:from>
        <xdr:to>
          <xdr:col>45</xdr:col>
          <xdr:colOff>38100</xdr:colOff>
          <xdr:row>12</xdr:row>
          <xdr:rowOff>104775</xdr:rowOff>
        </xdr:to>
        <xdr:sp macro="" textlink="">
          <xdr:nvSpPr>
            <xdr:cNvPr id="37898" name="Button 10" hidden="1">
              <a:extLst>
                <a:ext uri="{63B3BB69-23CF-44E3-9099-C40C66FF867C}">
                  <a14:compatExt spid="_x0000_s37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12</xdr:row>
          <xdr:rowOff>152400</xdr:rowOff>
        </xdr:from>
        <xdr:to>
          <xdr:col>45</xdr:col>
          <xdr:colOff>38100</xdr:colOff>
          <xdr:row>14</xdr:row>
          <xdr:rowOff>104775</xdr:rowOff>
        </xdr:to>
        <xdr:sp macro="" textlink="">
          <xdr:nvSpPr>
            <xdr:cNvPr id="37899" name="Button 11" hidden="1">
              <a:extLst>
                <a:ext uri="{63B3BB69-23CF-44E3-9099-C40C66FF867C}">
                  <a14:compatExt spid="_x0000_s37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16</xdr:row>
          <xdr:rowOff>161925</xdr:rowOff>
        </xdr:from>
        <xdr:to>
          <xdr:col>45</xdr:col>
          <xdr:colOff>38100</xdr:colOff>
          <xdr:row>19</xdr:row>
          <xdr:rowOff>19050</xdr:rowOff>
        </xdr:to>
        <xdr:sp macro="" textlink="">
          <xdr:nvSpPr>
            <xdr:cNvPr id="37900" name="Button 12" hidden="1">
              <a:extLst>
                <a:ext uri="{63B3BB69-23CF-44E3-9099-C40C66FF867C}">
                  <a14:compatExt spid="_x0000_s37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14</xdr:row>
          <xdr:rowOff>152400</xdr:rowOff>
        </xdr:from>
        <xdr:to>
          <xdr:col>45</xdr:col>
          <xdr:colOff>38100</xdr:colOff>
          <xdr:row>16</xdr:row>
          <xdr:rowOff>104775</xdr:rowOff>
        </xdr:to>
        <xdr:sp macro="" textlink="">
          <xdr:nvSpPr>
            <xdr:cNvPr id="37901" name="Button 13" hidden="1">
              <a:extLst>
                <a:ext uri="{63B3BB69-23CF-44E3-9099-C40C66FF867C}">
                  <a14:compatExt spid="_x0000_s37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19457" name="Butto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6</xdr:row>
          <xdr:rowOff>104775</xdr:rowOff>
        </xdr:from>
        <xdr:to>
          <xdr:col>41</xdr:col>
          <xdr:colOff>323850</xdr:colOff>
          <xdr:row>9</xdr:row>
          <xdr:rowOff>57150</xdr:rowOff>
        </xdr:to>
        <xdr:sp macro="" textlink="">
          <xdr:nvSpPr>
            <xdr:cNvPr id="19472" name="Button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10</xdr:row>
          <xdr:rowOff>47625</xdr:rowOff>
        </xdr:from>
        <xdr:to>
          <xdr:col>41</xdr:col>
          <xdr:colOff>323850</xdr:colOff>
          <xdr:row>12</xdr:row>
          <xdr:rowOff>190500</xdr:rowOff>
        </xdr:to>
        <xdr:sp macro="" textlink="">
          <xdr:nvSpPr>
            <xdr:cNvPr id="19473" name="Button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104775</xdr:colOff>
          <xdr:row>12</xdr:row>
          <xdr:rowOff>238125</xdr:rowOff>
        </xdr:from>
        <xdr:to>
          <xdr:col>41</xdr:col>
          <xdr:colOff>333375</xdr:colOff>
          <xdr:row>14</xdr:row>
          <xdr:rowOff>190500</xdr:rowOff>
        </xdr:to>
        <xdr:sp macro="" textlink="">
          <xdr:nvSpPr>
            <xdr:cNvPr id="19474" name="Button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14</xdr:row>
          <xdr:rowOff>238125</xdr:rowOff>
        </xdr:from>
        <xdr:to>
          <xdr:col>41</xdr:col>
          <xdr:colOff>323850</xdr:colOff>
          <xdr:row>16</xdr:row>
          <xdr:rowOff>190500</xdr:rowOff>
        </xdr:to>
        <xdr:sp macro="" textlink="">
          <xdr:nvSpPr>
            <xdr:cNvPr id="19475" name="Button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17</xdr:row>
          <xdr:rowOff>9525</xdr:rowOff>
        </xdr:from>
        <xdr:to>
          <xdr:col>41</xdr:col>
          <xdr:colOff>323850</xdr:colOff>
          <xdr:row>20</xdr:row>
          <xdr:rowOff>19050</xdr:rowOff>
        </xdr:to>
        <xdr:sp macro="" textlink="">
          <xdr:nvSpPr>
            <xdr:cNvPr id="19476" name="Button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6</xdr:row>
          <xdr:rowOff>104775</xdr:rowOff>
        </xdr:from>
        <xdr:to>
          <xdr:col>45</xdr:col>
          <xdr:colOff>38100</xdr:colOff>
          <xdr:row>9</xdr:row>
          <xdr:rowOff>57150</xdr:rowOff>
        </xdr:to>
        <xdr:sp macro="" textlink="">
          <xdr:nvSpPr>
            <xdr:cNvPr id="19477" name="Button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10</xdr:row>
          <xdr:rowOff>47625</xdr:rowOff>
        </xdr:from>
        <xdr:to>
          <xdr:col>45</xdr:col>
          <xdr:colOff>38100</xdr:colOff>
          <xdr:row>12</xdr:row>
          <xdr:rowOff>190500</xdr:rowOff>
        </xdr:to>
        <xdr:sp macro="" textlink="">
          <xdr:nvSpPr>
            <xdr:cNvPr id="19478" name="Button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12</xdr:row>
          <xdr:rowOff>238125</xdr:rowOff>
        </xdr:from>
        <xdr:to>
          <xdr:col>45</xdr:col>
          <xdr:colOff>38100</xdr:colOff>
          <xdr:row>14</xdr:row>
          <xdr:rowOff>190500</xdr:rowOff>
        </xdr:to>
        <xdr:sp macro="" textlink="">
          <xdr:nvSpPr>
            <xdr:cNvPr id="19479" name="Button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17</xdr:row>
          <xdr:rowOff>9525</xdr:rowOff>
        </xdr:from>
        <xdr:to>
          <xdr:col>45</xdr:col>
          <xdr:colOff>38100</xdr:colOff>
          <xdr:row>20</xdr:row>
          <xdr:rowOff>19050</xdr:rowOff>
        </xdr:to>
        <xdr:sp macro="" textlink="">
          <xdr:nvSpPr>
            <xdr:cNvPr id="19480" name="Button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14</xdr:row>
          <xdr:rowOff>238125</xdr:rowOff>
        </xdr:from>
        <xdr:to>
          <xdr:col>45</xdr:col>
          <xdr:colOff>38100</xdr:colOff>
          <xdr:row>16</xdr:row>
          <xdr:rowOff>190500</xdr:rowOff>
        </xdr:to>
        <xdr:sp macro="" textlink="">
          <xdr:nvSpPr>
            <xdr:cNvPr id="19481" name="Button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85725</xdr:colOff>
          <xdr:row>6</xdr:row>
          <xdr:rowOff>123825</xdr:rowOff>
        </xdr:from>
        <xdr:to>
          <xdr:col>41</xdr:col>
          <xdr:colOff>314325</xdr:colOff>
          <xdr:row>9</xdr:row>
          <xdr:rowOff>66675</xdr:rowOff>
        </xdr:to>
        <xdr:sp macro="" textlink="">
          <xdr:nvSpPr>
            <xdr:cNvPr id="20496" name="Button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85725</xdr:colOff>
          <xdr:row>10</xdr:row>
          <xdr:rowOff>38100</xdr:rowOff>
        </xdr:from>
        <xdr:to>
          <xdr:col>41</xdr:col>
          <xdr:colOff>314325</xdr:colOff>
          <xdr:row>12</xdr:row>
          <xdr:rowOff>180975</xdr:rowOff>
        </xdr:to>
        <xdr:sp macro="" textlink="">
          <xdr:nvSpPr>
            <xdr:cNvPr id="20497" name="Button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85725</xdr:colOff>
          <xdr:row>12</xdr:row>
          <xdr:rowOff>228600</xdr:rowOff>
        </xdr:from>
        <xdr:to>
          <xdr:col>41</xdr:col>
          <xdr:colOff>314325</xdr:colOff>
          <xdr:row>14</xdr:row>
          <xdr:rowOff>180975</xdr:rowOff>
        </xdr:to>
        <xdr:sp macro="" textlink="">
          <xdr:nvSpPr>
            <xdr:cNvPr id="20498" name="Button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85725</xdr:colOff>
          <xdr:row>14</xdr:row>
          <xdr:rowOff>228600</xdr:rowOff>
        </xdr:from>
        <xdr:to>
          <xdr:col>41</xdr:col>
          <xdr:colOff>314325</xdr:colOff>
          <xdr:row>16</xdr:row>
          <xdr:rowOff>180975</xdr:rowOff>
        </xdr:to>
        <xdr:sp macro="" textlink="">
          <xdr:nvSpPr>
            <xdr:cNvPr id="20499" name="Button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85725</xdr:colOff>
          <xdr:row>17</xdr:row>
          <xdr:rowOff>0</xdr:rowOff>
        </xdr:from>
        <xdr:to>
          <xdr:col>41</xdr:col>
          <xdr:colOff>314325</xdr:colOff>
          <xdr:row>20</xdr:row>
          <xdr:rowOff>9525</xdr:rowOff>
        </xdr:to>
        <xdr:sp macro="" textlink="">
          <xdr:nvSpPr>
            <xdr:cNvPr id="20500" name="Button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409575</xdr:colOff>
          <xdr:row>6</xdr:row>
          <xdr:rowOff>123825</xdr:rowOff>
        </xdr:from>
        <xdr:to>
          <xdr:col>45</xdr:col>
          <xdr:colOff>28575</xdr:colOff>
          <xdr:row>9</xdr:row>
          <xdr:rowOff>66675</xdr:rowOff>
        </xdr:to>
        <xdr:sp macro="" textlink="">
          <xdr:nvSpPr>
            <xdr:cNvPr id="20501" name="Button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409575</xdr:colOff>
          <xdr:row>10</xdr:row>
          <xdr:rowOff>38100</xdr:rowOff>
        </xdr:from>
        <xdr:to>
          <xdr:col>45</xdr:col>
          <xdr:colOff>28575</xdr:colOff>
          <xdr:row>12</xdr:row>
          <xdr:rowOff>180975</xdr:rowOff>
        </xdr:to>
        <xdr:sp macro="" textlink="">
          <xdr:nvSpPr>
            <xdr:cNvPr id="20502" name="Button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409575</xdr:colOff>
          <xdr:row>12</xdr:row>
          <xdr:rowOff>228600</xdr:rowOff>
        </xdr:from>
        <xdr:to>
          <xdr:col>45</xdr:col>
          <xdr:colOff>28575</xdr:colOff>
          <xdr:row>14</xdr:row>
          <xdr:rowOff>180975</xdr:rowOff>
        </xdr:to>
        <xdr:sp macro="" textlink="">
          <xdr:nvSpPr>
            <xdr:cNvPr id="20503" name="Button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409575</xdr:colOff>
          <xdr:row>17</xdr:row>
          <xdr:rowOff>0</xdr:rowOff>
        </xdr:from>
        <xdr:to>
          <xdr:col>45</xdr:col>
          <xdr:colOff>28575</xdr:colOff>
          <xdr:row>20</xdr:row>
          <xdr:rowOff>9525</xdr:rowOff>
        </xdr:to>
        <xdr:sp macro="" textlink="">
          <xdr:nvSpPr>
            <xdr:cNvPr id="20504" name="Button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409575</xdr:colOff>
          <xdr:row>14</xdr:row>
          <xdr:rowOff>228600</xdr:rowOff>
        </xdr:from>
        <xdr:to>
          <xdr:col>45</xdr:col>
          <xdr:colOff>28575</xdr:colOff>
          <xdr:row>16</xdr:row>
          <xdr:rowOff>180975</xdr:rowOff>
        </xdr:to>
        <xdr:sp macro="" textlink="">
          <xdr:nvSpPr>
            <xdr:cNvPr id="20505" name="Button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21505" name="Button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6</xdr:row>
          <xdr:rowOff>123825</xdr:rowOff>
        </xdr:from>
        <xdr:to>
          <xdr:col>41</xdr:col>
          <xdr:colOff>323850</xdr:colOff>
          <xdr:row>9</xdr:row>
          <xdr:rowOff>66675</xdr:rowOff>
        </xdr:to>
        <xdr:sp macro="" textlink="">
          <xdr:nvSpPr>
            <xdr:cNvPr id="21520" name="Button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10</xdr:row>
          <xdr:rowOff>38100</xdr:rowOff>
        </xdr:from>
        <xdr:to>
          <xdr:col>41</xdr:col>
          <xdr:colOff>323850</xdr:colOff>
          <xdr:row>12</xdr:row>
          <xdr:rowOff>180975</xdr:rowOff>
        </xdr:to>
        <xdr:sp macro="" textlink="">
          <xdr:nvSpPr>
            <xdr:cNvPr id="21521" name="Button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12</xdr:row>
          <xdr:rowOff>228600</xdr:rowOff>
        </xdr:from>
        <xdr:to>
          <xdr:col>41</xdr:col>
          <xdr:colOff>323850</xdr:colOff>
          <xdr:row>14</xdr:row>
          <xdr:rowOff>180975</xdr:rowOff>
        </xdr:to>
        <xdr:sp macro="" textlink="">
          <xdr:nvSpPr>
            <xdr:cNvPr id="21522" name="Button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14</xdr:row>
          <xdr:rowOff>228600</xdr:rowOff>
        </xdr:from>
        <xdr:to>
          <xdr:col>41</xdr:col>
          <xdr:colOff>323850</xdr:colOff>
          <xdr:row>16</xdr:row>
          <xdr:rowOff>180975</xdr:rowOff>
        </xdr:to>
        <xdr:sp macro="" textlink="">
          <xdr:nvSpPr>
            <xdr:cNvPr id="21523" name="Button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95250</xdr:colOff>
          <xdr:row>17</xdr:row>
          <xdr:rowOff>0</xdr:rowOff>
        </xdr:from>
        <xdr:to>
          <xdr:col>41</xdr:col>
          <xdr:colOff>323850</xdr:colOff>
          <xdr:row>20</xdr:row>
          <xdr:rowOff>9525</xdr:rowOff>
        </xdr:to>
        <xdr:sp macro="" textlink="">
          <xdr:nvSpPr>
            <xdr:cNvPr id="21524" name="Button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6</xdr:row>
          <xdr:rowOff>123825</xdr:rowOff>
        </xdr:from>
        <xdr:to>
          <xdr:col>45</xdr:col>
          <xdr:colOff>38100</xdr:colOff>
          <xdr:row>9</xdr:row>
          <xdr:rowOff>66675</xdr:rowOff>
        </xdr:to>
        <xdr:sp macro="" textlink="">
          <xdr:nvSpPr>
            <xdr:cNvPr id="21525" name="Button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10</xdr:row>
          <xdr:rowOff>38100</xdr:rowOff>
        </xdr:from>
        <xdr:to>
          <xdr:col>45</xdr:col>
          <xdr:colOff>38100</xdr:colOff>
          <xdr:row>12</xdr:row>
          <xdr:rowOff>180975</xdr:rowOff>
        </xdr:to>
        <xdr:sp macro="" textlink="">
          <xdr:nvSpPr>
            <xdr:cNvPr id="21526" name="Button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12</xdr:row>
          <xdr:rowOff>228600</xdr:rowOff>
        </xdr:from>
        <xdr:to>
          <xdr:col>45</xdr:col>
          <xdr:colOff>38100</xdr:colOff>
          <xdr:row>14</xdr:row>
          <xdr:rowOff>180975</xdr:rowOff>
        </xdr:to>
        <xdr:sp macro="" textlink="">
          <xdr:nvSpPr>
            <xdr:cNvPr id="21527" name="Button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17</xdr:row>
          <xdr:rowOff>0</xdr:rowOff>
        </xdr:from>
        <xdr:to>
          <xdr:col>45</xdr:col>
          <xdr:colOff>38100</xdr:colOff>
          <xdr:row>20</xdr:row>
          <xdr:rowOff>9525</xdr:rowOff>
        </xdr:to>
        <xdr:sp macro="" textlink="">
          <xdr:nvSpPr>
            <xdr:cNvPr id="21528" name="Button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419100</xdr:colOff>
          <xdr:row>14</xdr:row>
          <xdr:rowOff>228600</xdr:rowOff>
        </xdr:from>
        <xdr:to>
          <xdr:col>45</xdr:col>
          <xdr:colOff>38100</xdr:colOff>
          <xdr:row>16</xdr:row>
          <xdr:rowOff>180975</xdr:rowOff>
        </xdr:to>
        <xdr:sp macro="" textlink="">
          <xdr:nvSpPr>
            <xdr:cNvPr id="21529" name="Button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6</xdr:row>
          <xdr:rowOff>104775</xdr:rowOff>
        </xdr:from>
        <xdr:to>
          <xdr:col>41</xdr:col>
          <xdr:colOff>352425</xdr:colOff>
          <xdr:row>9</xdr:row>
          <xdr:rowOff>47625</xdr:rowOff>
        </xdr:to>
        <xdr:sp macro="" textlink="">
          <xdr:nvSpPr>
            <xdr:cNvPr id="22550" name="Button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10</xdr:row>
          <xdr:rowOff>19050</xdr:rowOff>
        </xdr:from>
        <xdr:to>
          <xdr:col>41</xdr:col>
          <xdr:colOff>352425</xdr:colOff>
          <xdr:row>12</xdr:row>
          <xdr:rowOff>161925</xdr:rowOff>
        </xdr:to>
        <xdr:sp macro="" textlink="">
          <xdr:nvSpPr>
            <xdr:cNvPr id="22551" name="Button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12</xdr:row>
          <xdr:rowOff>209550</xdr:rowOff>
        </xdr:from>
        <xdr:to>
          <xdr:col>41</xdr:col>
          <xdr:colOff>352425</xdr:colOff>
          <xdr:row>14</xdr:row>
          <xdr:rowOff>161925</xdr:rowOff>
        </xdr:to>
        <xdr:sp macro="" textlink="">
          <xdr:nvSpPr>
            <xdr:cNvPr id="22552" name="Button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14</xdr:row>
          <xdr:rowOff>209550</xdr:rowOff>
        </xdr:from>
        <xdr:to>
          <xdr:col>41</xdr:col>
          <xdr:colOff>352425</xdr:colOff>
          <xdr:row>16</xdr:row>
          <xdr:rowOff>161925</xdr:rowOff>
        </xdr:to>
        <xdr:sp macro="" textlink="">
          <xdr:nvSpPr>
            <xdr:cNvPr id="22553" name="Button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16</xdr:row>
          <xdr:rowOff>219075</xdr:rowOff>
        </xdr:from>
        <xdr:to>
          <xdr:col>41</xdr:col>
          <xdr:colOff>352425</xdr:colOff>
          <xdr:row>19</xdr:row>
          <xdr:rowOff>85725</xdr:rowOff>
        </xdr:to>
        <xdr:sp macro="" textlink="">
          <xdr:nvSpPr>
            <xdr:cNvPr id="22554" name="Button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6</xdr:row>
          <xdr:rowOff>104775</xdr:rowOff>
        </xdr:from>
        <xdr:to>
          <xdr:col>45</xdr:col>
          <xdr:colOff>66675</xdr:colOff>
          <xdr:row>9</xdr:row>
          <xdr:rowOff>47625</xdr:rowOff>
        </xdr:to>
        <xdr:sp macro="" textlink="">
          <xdr:nvSpPr>
            <xdr:cNvPr id="22555" name="Button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10</xdr:row>
          <xdr:rowOff>19050</xdr:rowOff>
        </xdr:from>
        <xdr:to>
          <xdr:col>45</xdr:col>
          <xdr:colOff>66675</xdr:colOff>
          <xdr:row>12</xdr:row>
          <xdr:rowOff>161925</xdr:rowOff>
        </xdr:to>
        <xdr:sp macro="" textlink="">
          <xdr:nvSpPr>
            <xdr:cNvPr id="22556" name="Button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12</xdr:row>
          <xdr:rowOff>209550</xdr:rowOff>
        </xdr:from>
        <xdr:to>
          <xdr:col>45</xdr:col>
          <xdr:colOff>66675</xdr:colOff>
          <xdr:row>14</xdr:row>
          <xdr:rowOff>161925</xdr:rowOff>
        </xdr:to>
        <xdr:sp macro="" textlink="">
          <xdr:nvSpPr>
            <xdr:cNvPr id="22557" name="Button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16</xdr:row>
          <xdr:rowOff>219075</xdr:rowOff>
        </xdr:from>
        <xdr:to>
          <xdr:col>45</xdr:col>
          <xdr:colOff>66675</xdr:colOff>
          <xdr:row>19</xdr:row>
          <xdr:rowOff>85725</xdr:rowOff>
        </xdr:to>
        <xdr:sp macro="" textlink="">
          <xdr:nvSpPr>
            <xdr:cNvPr id="22558" name="Button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14</xdr:row>
          <xdr:rowOff>209550</xdr:rowOff>
        </xdr:from>
        <xdr:to>
          <xdr:col>45</xdr:col>
          <xdr:colOff>66675</xdr:colOff>
          <xdr:row>16</xdr:row>
          <xdr:rowOff>161925</xdr:rowOff>
        </xdr:to>
        <xdr:sp macro="" textlink="">
          <xdr:nvSpPr>
            <xdr:cNvPr id="22559" name="Button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333375</xdr:colOff>
          <xdr:row>3</xdr:row>
          <xdr:rowOff>28575</xdr:rowOff>
        </xdr:from>
        <xdr:to>
          <xdr:col>11</xdr:col>
          <xdr:colOff>571500</xdr:colOff>
          <xdr:row>4</xdr:row>
          <xdr:rowOff>0</xdr:rowOff>
        </xdr:to>
        <xdr:sp macro="" textlink="">
          <xdr:nvSpPr>
            <xdr:cNvPr id="38913" name="Button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6</xdr:row>
          <xdr:rowOff>104775</xdr:rowOff>
        </xdr:from>
        <xdr:to>
          <xdr:col>41</xdr:col>
          <xdr:colOff>352425</xdr:colOff>
          <xdr:row>9</xdr:row>
          <xdr:rowOff>47625</xdr:rowOff>
        </xdr:to>
        <xdr:sp macro="" textlink="">
          <xdr:nvSpPr>
            <xdr:cNvPr id="38915" name="Button 3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10</xdr:row>
          <xdr:rowOff>19050</xdr:rowOff>
        </xdr:from>
        <xdr:to>
          <xdr:col>41</xdr:col>
          <xdr:colOff>352425</xdr:colOff>
          <xdr:row>12</xdr:row>
          <xdr:rowOff>161925</xdr:rowOff>
        </xdr:to>
        <xdr:sp macro="" textlink="">
          <xdr:nvSpPr>
            <xdr:cNvPr id="38916" name="Button 4" hidden="1">
              <a:extLst>
                <a:ext uri="{63B3BB69-23CF-44E3-9099-C40C66FF867C}">
                  <a14:compatExt spid="_x0000_s38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12</xdr:row>
          <xdr:rowOff>209550</xdr:rowOff>
        </xdr:from>
        <xdr:to>
          <xdr:col>41</xdr:col>
          <xdr:colOff>352425</xdr:colOff>
          <xdr:row>14</xdr:row>
          <xdr:rowOff>161925</xdr:rowOff>
        </xdr:to>
        <xdr:sp macro="" textlink="">
          <xdr:nvSpPr>
            <xdr:cNvPr id="38917" name="Button 5" hidden="1">
              <a:extLst>
                <a:ext uri="{63B3BB69-23CF-44E3-9099-C40C66FF867C}">
                  <a14:compatExt spid="_x0000_s38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14</xdr:row>
          <xdr:rowOff>209550</xdr:rowOff>
        </xdr:from>
        <xdr:to>
          <xdr:col>41</xdr:col>
          <xdr:colOff>352425</xdr:colOff>
          <xdr:row>16</xdr:row>
          <xdr:rowOff>161925</xdr:rowOff>
        </xdr:to>
        <xdr:sp macro="" textlink="">
          <xdr:nvSpPr>
            <xdr:cNvPr id="38918" name="Button 6" hidden="1">
              <a:extLst>
                <a:ext uri="{63B3BB69-23CF-44E3-9099-C40C66FF867C}">
                  <a14:compatExt spid="_x0000_s38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(5)"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38</xdr:col>
          <xdr:colOff>123825</xdr:colOff>
          <xdr:row>16</xdr:row>
          <xdr:rowOff>219075</xdr:rowOff>
        </xdr:from>
        <xdr:to>
          <xdr:col>41</xdr:col>
          <xdr:colOff>352425</xdr:colOff>
          <xdr:row>19</xdr:row>
          <xdr:rowOff>85725</xdr:rowOff>
        </xdr:to>
        <xdr:sp macro="" textlink="">
          <xdr:nvSpPr>
            <xdr:cNvPr id="38919" name="Button 7" hidden="1">
              <a:extLst>
                <a:ext uri="{63B3BB69-23CF-44E3-9099-C40C66FF867C}">
                  <a14:compatExt spid="_x0000_s38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Отобразить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6</xdr:row>
          <xdr:rowOff>104775</xdr:rowOff>
        </xdr:from>
        <xdr:to>
          <xdr:col>45</xdr:col>
          <xdr:colOff>66675</xdr:colOff>
          <xdr:row>9</xdr:row>
          <xdr:rowOff>47625</xdr:rowOff>
        </xdr:to>
        <xdr:sp macro="" textlink="">
          <xdr:nvSpPr>
            <xdr:cNvPr id="38920" name="Button 8" hidden="1">
              <a:extLst>
                <a:ext uri="{63B3BB69-23CF-44E3-9099-C40C66FF867C}">
                  <a14:compatExt spid="_x0000_s38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(2)"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10</xdr:row>
          <xdr:rowOff>19050</xdr:rowOff>
        </xdr:from>
        <xdr:to>
          <xdr:col>45</xdr:col>
          <xdr:colOff>66675</xdr:colOff>
          <xdr:row>12</xdr:row>
          <xdr:rowOff>161925</xdr:rowOff>
        </xdr:to>
        <xdr:sp macro="" textlink="">
          <xdr:nvSpPr>
            <xdr:cNvPr id="38921" name="Button 9" hidden="1">
              <a:extLst>
                <a:ext uri="{63B3BB69-23CF-44E3-9099-C40C66FF867C}">
                  <a14:compatExt spid="_x0000_s38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(3)"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12</xdr:row>
          <xdr:rowOff>209550</xdr:rowOff>
        </xdr:from>
        <xdr:to>
          <xdr:col>45</xdr:col>
          <xdr:colOff>66675</xdr:colOff>
          <xdr:row>14</xdr:row>
          <xdr:rowOff>161925</xdr:rowOff>
        </xdr:to>
        <xdr:sp macro="" textlink="">
          <xdr:nvSpPr>
            <xdr:cNvPr id="38922" name="Button 10" hidden="1">
              <a:extLst>
                <a:ext uri="{63B3BB69-23CF-44E3-9099-C40C66FF867C}">
                  <a14:compatExt spid="_x0000_s38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(4)"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16</xdr:row>
          <xdr:rowOff>219075</xdr:rowOff>
        </xdr:from>
        <xdr:to>
          <xdr:col>45</xdr:col>
          <xdr:colOff>66675</xdr:colOff>
          <xdr:row>19</xdr:row>
          <xdr:rowOff>85725</xdr:rowOff>
        </xdr:to>
        <xdr:sp macro="" textlink="">
          <xdr:nvSpPr>
            <xdr:cNvPr id="38923" name="Button 11" hidden="1">
              <a:extLst>
                <a:ext uri="{63B3BB69-23CF-44E3-9099-C40C66FF867C}">
                  <a14:compatExt spid="_x0000_s38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(6)"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41</xdr:col>
          <xdr:colOff>447675</xdr:colOff>
          <xdr:row>14</xdr:row>
          <xdr:rowOff>209550</xdr:rowOff>
        </xdr:from>
        <xdr:to>
          <xdr:col>45</xdr:col>
          <xdr:colOff>66675</xdr:colOff>
          <xdr:row>16</xdr:row>
          <xdr:rowOff>161925</xdr:rowOff>
        </xdr:to>
        <xdr:sp macro="" textlink="">
          <xdr:nvSpPr>
            <xdr:cNvPr id="38924" name="Button 12" hidden="1">
              <a:extLst>
                <a:ext uri="{63B3BB69-23CF-44E3-9099-C40C66FF867C}">
                  <a14:compatExt spid="_x0000_s38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FF"/>
                  </a:solidFill>
                  <a:latin typeface="Times New Roman"/>
                  <a:cs typeface="Times New Roman"/>
                </a:rPr>
                <a:t>Скрыть "Укрупненные нормативы (5)"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</xdr:row>
          <xdr:rowOff>285750</xdr:rowOff>
        </xdr:from>
        <xdr:to>
          <xdr:col>4</xdr:col>
          <xdr:colOff>333375</xdr:colOff>
          <xdr:row>3</xdr:row>
          <xdr:rowOff>28575</xdr:rowOff>
        </xdr:to>
        <xdr:sp macro="" textlink="">
          <xdr:nvSpPr>
            <xdr:cNvPr id="26787" name="Button 163" hidden="1">
              <a:extLst>
                <a:ext uri="{63B3BB69-23CF-44E3-9099-C40C66FF867C}">
                  <a14:compatExt spid="_x0000_s26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2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Очистить данные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omments" Target="../comments3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omments" Target="../comments4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5" Type="http://schemas.openxmlformats.org/officeDocument/2006/relationships/comments" Target="../comments5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omments" Target="../comments6.xml"/><Relationship Id="rId10" Type="http://schemas.openxmlformats.org/officeDocument/2006/relationships/ctrlProp" Target="../ctrlProps/ctrlProp62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7.xml"/><Relationship Id="rId4" Type="http://schemas.openxmlformats.org/officeDocument/2006/relationships/ctrlProp" Target="../ctrlProps/ctrlProp6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499984740745262"/>
  </sheetPr>
  <dimension ref="B1:O19"/>
  <sheetViews>
    <sheetView showGridLines="0" tabSelected="1" workbookViewId="0"/>
  </sheetViews>
  <sheetFormatPr defaultRowHeight="15.75" x14ac:dyDescent="0.25"/>
  <cols>
    <col min="1" max="2" width="0.85546875" style="25" customWidth="1"/>
    <col min="3" max="8" width="12.7109375" style="25" customWidth="1"/>
    <col min="9" max="9" width="15" style="25" customWidth="1"/>
    <col min="10" max="10" width="0.85546875" style="25" customWidth="1"/>
    <col min="11" max="13" width="12.7109375" style="25" customWidth="1"/>
    <col min="14" max="16" width="11.7109375" style="25" customWidth="1"/>
    <col min="17" max="16384" width="9.140625" style="25"/>
  </cols>
  <sheetData>
    <row r="1" spans="2:15" ht="9" customHeight="1" x14ac:dyDescent="0.25"/>
    <row r="2" spans="2:15" ht="18" customHeight="1" x14ac:dyDescent="0.25">
      <c r="B2" s="27"/>
      <c r="C2" s="128" t="s">
        <v>167</v>
      </c>
      <c r="D2" s="128"/>
      <c r="E2" s="128"/>
      <c r="F2" s="128"/>
      <c r="G2" s="128"/>
      <c r="H2" s="128"/>
      <c r="I2" s="128"/>
      <c r="J2" s="24"/>
      <c r="K2" s="26"/>
      <c r="L2" s="26"/>
      <c r="M2" s="26"/>
      <c r="N2" s="26"/>
      <c r="O2" s="26"/>
    </row>
    <row r="3" spans="2:15" ht="43.5" customHeight="1" x14ac:dyDescent="0.25">
      <c r="B3" s="27"/>
      <c r="C3" s="129" t="s">
        <v>166</v>
      </c>
      <c r="D3" s="129"/>
      <c r="E3" s="129"/>
      <c r="F3" s="129"/>
      <c r="G3" s="129"/>
      <c r="H3" s="129"/>
      <c r="I3" s="129"/>
      <c r="J3" s="28"/>
    </row>
    <row r="4" spans="2:15" ht="21" customHeight="1" x14ac:dyDescent="0.25">
      <c r="B4" s="27"/>
      <c r="C4" s="27"/>
      <c r="D4" s="27"/>
      <c r="E4" s="27"/>
      <c r="F4" s="27"/>
      <c r="G4" s="27"/>
      <c r="H4" s="27"/>
      <c r="I4" s="27"/>
      <c r="J4" s="27"/>
    </row>
    <row r="5" spans="2:15" ht="77.25" customHeight="1" x14ac:dyDescent="0.25">
      <c r="B5" s="27"/>
      <c r="C5" s="124" t="s">
        <v>168</v>
      </c>
      <c r="D5" s="130"/>
      <c r="E5" s="130"/>
      <c r="F5" s="130"/>
      <c r="G5" s="130"/>
      <c r="H5" s="130"/>
      <c r="I5" s="130"/>
      <c r="J5" s="27"/>
    </row>
    <row r="6" spans="2:15" ht="17.25" customHeight="1" x14ac:dyDescent="0.25">
      <c r="B6" s="27"/>
      <c r="C6" s="124"/>
      <c r="D6" s="124"/>
      <c r="E6" s="124"/>
      <c r="F6" s="124"/>
      <c r="G6" s="124"/>
      <c r="H6" s="124"/>
      <c r="I6" s="124"/>
      <c r="J6" s="27"/>
    </row>
    <row r="7" spans="2:15" ht="40.5" customHeight="1" x14ac:dyDescent="0.25">
      <c r="B7" s="27"/>
      <c r="C7" s="125" t="s">
        <v>170</v>
      </c>
      <c r="D7" s="126"/>
      <c r="E7" s="126"/>
      <c r="F7" s="126"/>
      <c r="G7" s="126"/>
      <c r="H7" s="126"/>
      <c r="I7" s="126"/>
      <c r="J7" s="27"/>
    </row>
    <row r="8" spans="2:15" ht="270" customHeight="1" x14ac:dyDescent="0.25">
      <c r="B8" s="27"/>
      <c r="C8" s="124"/>
      <c r="D8" s="124"/>
      <c r="E8" s="124"/>
      <c r="F8" s="124"/>
      <c r="G8" s="124"/>
      <c r="H8" s="124"/>
      <c r="I8" s="124"/>
      <c r="J8" s="27"/>
    </row>
    <row r="9" spans="2:15" ht="48.75" customHeight="1" x14ac:dyDescent="0.25">
      <c r="B9" s="27"/>
      <c r="C9" s="125" t="s">
        <v>169</v>
      </c>
      <c r="D9" s="125"/>
      <c r="E9" s="125"/>
      <c r="F9" s="125"/>
      <c r="G9" s="125"/>
      <c r="H9" s="125"/>
      <c r="I9" s="125"/>
      <c r="J9" s="27"/>
    </row>
    <row r="10" spans="2:15" ht="15.75" customHeight="1" x14ac:dyDescent="0.25">
      <c r="B10" s="27"/>
      <c r="C10" s="124"/>
      <c r="D10" s="124"/>
      <c r="E10" s="124"/>
      <c r="F10" s="124"/>
      <c r="G10" s="124"/>
      <c r="H10" s="124"/>
      <c r="I10" s="124"/>
      <c r="J10" s="27"/>
    </row>
    <row r="11" spans="2:15" ht="32.25" customHeight="1" x14ac:dyDescent="0.25">
      <c r="B11" s="27"/>
      <c r="C11" s="125" t="s">
        <v>171</v>
      </c>
      <c r="D11" s="125"/>
      <c r="E11" s="125"/>
      <c r="F11" s="125"/>
      <c r="G11" s="125"/>
      <c r="H11" s="125"/>
      <c r="I11" s="125"/>
      <c r="J11" s="27"/>
    </row>
    <row r="12" spans="2:15" x14ac:dyDescent="0.25">
      <c r="B12" s="27"/>
      <c r="C12" s="124"/>
      <c r="D12" s="124"/>
      <c r="E12" s="124"/>
      <c r="F12" s="124"/>
      <c r="G12" s="124"/>
      <c r="H12" s="124"/>
      <c r="I12" s="124"/>
      <c r="J12" s="27"/>
    </row>
    <row r="13" spans="2:15" ht="46.5" customHeight="1" x14ac:dyDescent="0.25">
      <c r="B13" s="27"/>
      <c r="C13" s="125" t="s">
        <v>173</v>
      </c>
      <c r="D13" s="125"/>
      <c r="E13" s="125"/>
      <c r="F13" s="125"/>
      <c r="G13" s="125"/>
      <c r="H13" s="125"/>
      <c r="I13" s="125"/>
      <c r="J13" s="27"/>
    </row>
    <row r="14" spans="2:15" ht="184.5" customHeight="1" x14ac:dyDescent="0.25">
      <c r="B14" s="27"/>
      <c r="C14" s="124"/>
      <c r="D14" s="124"/>
      <c r="E14" s="124"/>
      <c r="F14" s="124"/>
      <c r="G14" s="124"/>
      <c r="H14" s="124"/>
      <c r="I14" s="124"/>
      <c r="J14" s="27"/>
    </row>
    <row r="15" spans="2:15" ht="63" customHeight="1" x14ac:dyDescent="0.25">
      <c r="B15" s="27"/>
      <c r="C15" s="125" t="s">
        <v>174</v>
      </c>
      <c r="D15" s="126"/>
      <c r="E15" s="126"/>
      <c r="F15" s="126"/>
      <c r="G15" s="126"/>
      <c r="H15" s="126"/>
      <c r="I15" s="126"/>
      <c r="J15" s="27"/>
    </row>
    <row r="16" spans="2:15" ht="282" customHeight="1" x14ac:dyDescent="0.25">
      <c r="B16" s="27"/>
      <c r="C16" s="124"/>
      <c r="D16" s="124"/>
      <c r="E16" s="124"/>
      <c r="F16" s="124"/>
      <c r="G16" s="124"/>
      <c r="H16" s="124"/>
      <c r="I16" s="124"/>
      <c r="J16" s="27"/>
    </row>
    <row r="17" spans="2:10" x14ac:dyDescent="0.25">
      <c r="B17" s="27"/>
      <c r="C17" s="127" t="s">
        <v>165</v>
      </c>
      <c r="D17" s="127"/>
      <c r="E17" s="127"/>
      <c r="F17" s="127"/>
      <c r="G17" s="127"/>
      <c r="H17" s="127"/>
      <c r="I17" s="127"/>
      <c r="J17" s="27"/>
    </row>
    <row r="18" spans="2:10" ht="55.5" customHeight="1" x14ac:dyDescent="0.25">
      <c r="B18" s="27"/>
      <c r="C18" s="123" t="s">
        <v>172</v>
      </c>
      <c r="D18" s="123"/>
      <c r="E18" s="123"/>
      <c r="F18" s="123"/>
      <c r="G18" s="123"/>
      <c r="H18" s="123"/>
      <c r="I18" s="123"/>
      <c r="J18" s="123"/>
    </row>
    <row r="19" spans="2:10" ht="6" customHeight="1" x14ac:dyDescent="0.25">
      <c r="B19" s="27"/>
      <c r="C19" s="27"/>
      <c r="D19" s="27"/>
      <c r="E19" s="27"/>
      <c r="F19" s="27"/>
      <c r="G19" s="27"/>
      <c r="H19" s="27"/>
      <c r="I19" s="27"/>
      <c r="J19" s="27"/>
    </row>
  </sheetData>
  <mergeCells count="16">
    <mergeCell ref="C2:I2"/>
    <mergeCell ref="C3:I3"/>
    <mergeCell ref="C5:I5"/>
    <mergeCell ref="C6:I6"/>
    <mergeCell ref="C7:I7"/>
    <mergeCell ref="C18:J18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tabColor rgb="FFFFFF00"/>
  </sheetPr>
  <dimension ref="B1:AS96"/>
  <sheetViews>
    <sheetView showGridLines="0" zoomScaleNormal="100" zoomScaleSheetLayoutView="10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75"/>
      <c r="AM2" s="135" t="s">
        <v>72</v>
      </c>
      <c r="AN2" s="136"/>
      <c r="AO2" s="136"/>
      <c r="AP2" s="136"/>
      <c r="AQ2" s="136"/>
      <c r="AR2" s="136"/>
      <c r="AS2" s="136"/>
    </row>
    <row r="3" spans="2:45" ht="18.75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76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76"/>
      <c r="AM4" s="136"/>
      <c r="AN4" s="136"/>
      <c r="AO4" s="136"/>
      <c r="AP4" s="136"/>
      <c r="AQ4" s="136"/>
      <c r="AR4" s="136"/>
      <c r="AS4" s="136"/>
    </row>
    <row r="5" spans="2:45" ht="21" customHeight="1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76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76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76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76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8.75" customHeight="1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76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 t="s">
        <v>71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76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76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76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76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76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76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76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76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76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76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76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76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76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76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76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76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76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76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76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76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76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76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76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76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76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76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76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76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76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76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76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76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76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76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76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76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76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76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76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76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76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76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76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76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C3:L3"/>
    <mergeCell ref="C5:L5"/>
    <mergeCell ref="C7:F7"/>
    <mergeCell ref="E9:I9"/>
    <mergeCell ref="C11:E11"/>
    <mergeCell ref="H11:L11"/>
    <mergeCell ref="C32:F32"/>
    <mergeCell ref="E34:I34"/>
    <mergeCell ref="C13:K13"/>
    <mergeCell ref="C15:K15"/>
    <mergeCell ref="C17:E17"/>
    <mergeCell ref="C19:G19"/>
    <mergeCell ref="C21:D21"/>
    <mergeCell ref="E21:F21"/>
    <mergeCell ref="C46:H46"/>
    <mergeCell ref="C48:K48"/>
    <mergeCell ref="C50:K50"/>
    <mergeCell ref="C52:I52"/>
    <mergeCell ref="AM2:AS4"/>
    <mergeCell ref="C36:E36"/>
    <mergeCell ref="H36:L36"/>
    <mergeCell ref="C38:K38"/>
    <mergeCell ref="C40:E40"/>
    <mergeCell ref="C42:G42"/>
    <mergeCell ref="C44:D44"/>
    <mergeCell ref="E44:F44"/>
    <mergeCell ref="C23:I23"/>
    <mergeCell ref="C25:K25"/>
    <mergeCell ref="C27:K27"/>
    <mergeCell ref="C30:L30"/>
  </mergeCells>
  <conditionalFormatting sqref="H11:L11">
    <cfRule type="containsText" dxfId="19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18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9 E34">
      <formula1>Видыпокрытий</formula1>
    </dataValidation>
    <dataValidation allowBlank="1" showInputMessage="1" showErrorMessage="1" sqref="L9"/>
    <dataValidation type="list" allowBlank="1" showInputMessage="1" showErrorMessage="1" sqref="G7 G32">
      <formula1>Числоднействердымиосадками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E21 E44">
      <formula1>Градация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5" name="Button 4">
              <controlPr defaultSize="0" print="0" autoFill="0" autoPict="0" macro="[0]!Отобразить2">
                <anchor>
                  <from>
                    <xdr:col>38</xdr:col>
                    <xdr:colOff>95250</xdr:colOff>
                    <xdr:row>6</xdr:row>
                    <xdr:rowOff>76200</xdr:rowOff>
                  </from>
                  <to>
                    <xdr:col>41</xdr:col>
                    <xdr:colOff>323850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6" name="Button 5">
              <controlPr defaultSize="0" print="0" autoFill="0" autoPict="0" macro="[0]!Отобразить3">
                <anchor>
                  <from>
                    <xdr:col>38</xdr:col>
                    <xdr:colOff>95250</xdr:colOff>
                    <xdr:row>9</xdr:row>
                    <xdr:rowOff>38100</xdr:rowOff>
                  </from>
                  <to>
                    <xdr:col>41</xdr:col>
                    <xdr:colOff>323850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7" name="Button 6">
              <controlPr defaultSize="0" print="0" autoFill="0" autoPict="0" macro="[0]!Отобразить4">
                <anchor>
                  <from>
                    <xdr:col>38</xdr:col>
                    <xdr:colOff>104775</xdr:colOff>
                    <xdr:row>12</xdr:row>
                    <xdr:rowOff>152400</xdr:rowOff>
                  </from>
                  <to>
                    <xdr:col>41</xdr:col>
                    <xdr:colOff>333375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8" name="Button 7">
              <controlPr defaultSize="0" print="0" autoFill="0" autoPict="0" macro="[0]!Отобразить5">
                <anchor>
                  <from>
                    <xdr:col>38</xdr:col>
                    <xdr:colOff>95250</xdr:colOff>
                    <xdr:row>14</xdr:row>
                    <xdr:rowOff>152400</xdr:rowOff>
                  </from>
                  <to>
                    <xdr:col>41</xdr:col>
                    <xdr:colOff>323850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9" name="Button 8">
              <controlPr defaultSize="0" print="0" autoFill="0" autoPict="0" macro="[0]!Отобразить6">
                <anchor>
                  <from>
                    <xdr:col>38</xdr:col>
                    <xdr:colOff>95250</xdr:colOff>
                    <xdr:row>16</xdr:row>
                    <xdr:rowOff>161925</xdr:rowOff>
                  </from>
                  <to>
                    <xdr:col>41</xdr:col>
                    <xdr:colOff>323850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0" name="Button 9">
              <controlPr defaultSize="0" print="0" autoFill="0" autoPict="0" macro="[0]!Скрыть2">
                <anchor>
                  <from>
                    <xdr:col>41</xdr:col>
                    <xdr:colOff>419100</xdr:colOff>
                    <xdr:row>6</xdr:row>
                    <xdr:rowOff>76200</xdr:rowOff>
                  </from>
                  <to>
                    <xdr:col>45</xdr:col>
                    <xdr:colOff>38100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1" name="Button 10">
              <controlPr defaultSize="0" print="0" autoFill="0" autoPict="0" macro="[0]!Скрыть3">
                <anchor>
                  <from>
                    <xdr:col>41</xdr:col>
                    <xdr:colOff>419100</xdr:colOff>
                    <xdr:row>9</xdr:row>
                    <xdr:rowOff>38100</xdr:rowOff>
                  </from>
                  <to>
                    <xdr:col>45</xdr:col>
                    <xdr:colOff>38100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2" name="Button 11">
              <controlPr defaultSize="0" print="0" autoFill="0" autoPict="0" macro="[0]!Скрыть4">
                <anchor>
                  <from>
                    <xdr:col>41</xdr:col>
                    <xdr:colOff>419100</xdr:colOff>
                    <xdr:row>12</xdr:row>
                    <xdr:rowOff>152400</xdr:rowOff>
                  </from>
                  <to>
                    <xdr:col>45</xdr:col>
                    <xdr:colOff>38100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3" name="Button 12">
              <controlPr defaultSize="0" print="0" autoFill="0" autoPict="0" macro="[0]!Скрыть6">
                <anchor>
                  <from>
                    <xdr:col>41</xdr:col>
                    <xdr:colOff>419100</xdr:colOff>
                    <xdr:row>16</xdr:row>
                    <xdr:rowOff>161925</xdr:rowOff>
                  </from>
                  <to>
                    <xdr:col>45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4" name="Button 13">
              <controlPr defaultSize="0" print="0" autoFill="0" autoPict="0" macro="[0]!Скрыть5">
                <anchor>
                  <from>
                    <xdr:col>41</xdr:col>
                    <xdr:colOff>419100</xdr:colOff>
                    <xdr:row>14</xdr:row>
                    <xdr:rowOff>152400</xdr:rowOff>
                  </from>
                  <to>
                    <xdr:col>45</xdr:col>
                    <xdr:colOff>38100</xdr:colOff>
                    <xdr:row>16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tabColor theme="6" tint="-0.499984740745262"/>
  </sheetPr>
  <dimension ref="B1:AS96"/>
  <sheetViews>
    <sheetView showGridLines="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M2" s="135" t="s">
        <v>72</v>
      </c>
      <c r="AN2" s="136"/>
      <c r="AO2" s="136"/>
      <c r="AP2" s="136"/>
      <c r="AQ2" s="136"/>
      <c r="AR2" s="136"/>
      <c r="AS2" s="136"/>
    </row>
    <row r="3" spans="2:45" ht="18.75" customHeight="1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27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M4" s="136"/>
      <c r="AN4" s="136"/>
      <c r="AO4" s="136"/>
      <c r="AP4" s="136"/>
      <c r="AQ4" s="136"/>
      <c r="AR4" s="136"/>
      <c r="AS4" s="136"/>
    </row>
    <row r="5" spans="2:45" ht="19.5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27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27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8" customHeight="1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27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 t="s">
        <v>71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27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27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27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27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27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27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27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27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27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27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27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27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27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27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27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27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27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27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27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27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27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27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E34:I34"/>
    <mergeCell ref="H36:L36"/>
    <mergeCell ref="C13:K13"/>
    <mergeCell ref="C3:L3"/>
    <mergeCell ref="C5:L5"/>
    <mergeCell ref="C7:F7"/>
    <mergeCell ref="E9:I9"/>
    <mergeCell ref="C11:E11"/>
    <mergeCell ref="H11:L11"/>
    <mergeCell ref="C23:I23"/>
    <mergeCell ref="C25:K25"/>
    <mergeCell ref="C27:K27"/>
    <mergeCell ref="C30:L30"/>
    <mergeCell ref="C32:F32"/>
    <mergeCell ref="AM2:AS4"/>
    <mergeCell ref="C48:K48"/>
    <mergeCell ref="C50:K50"/>
    <mergeCell ref="C52:I52"/>
    <mergeCell ref="C38:K38"/>
    <mergeCell ref="C40:E40"/>
    <mergeCell ref="C42:G42"/>
    <mergeCell ref="C44:D44"/>
    <mergeCell ref="E44:F44"/>
    <mergeCell ref="C46:H46"/>
    <mergeCell ref="C36:E36"/>
    <mergeCell ref="C15:K15"/>
    <mergeCell ref="C17:E17"/>
    <mergeCell ref="C19:G19"/>
    <mergeCell ref="C21:D21"/>
    <mergeCell ref="E21:F21"/>
  </mergeCells>
  <conditionalFormatting sqref="H11:L11">
    <cfRule type="containsText" dxfId="17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16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21 E44">
      <formula1>Градация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G7 G32">
      <formula1>Числоднействердымиосадками</formula1>
    </dataValidation>
    <dataValidation allowBlank="1" showInputMessage="1" showErrorMessage="1" sqref="L9"/>
    <dataValidation type="list" allowBlank="1" showInputMessage="1" showErrorMessage="1" sqref="E9 E34">
      <formula1>Видыпокрытий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5" name="Button 16">
              <controlPr defaultSize="0" print="0" autoFill="0" autoPict="0" macro="[0]!Отобразить2">
                <anchor>
                  <from>
                    <xdr:col>38</xdr:col>
                    <xdr:colOff>95250</xdr:colOff>
                    <xdr:row>6</xdr:row>
                    <xdr:rowOff>104775</xdr:rowOff>
                  </from>
                  <to>
                    <xdr:col>41</xdr:col>
                    <xdr:colOff>323850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6" name="Button 17">
              <controlPr defaultSize="0" print="0" autoFill="0" autoPict="0" macro="[0]!Отобразить3">
                <anchor>
                  <from>
                    <xdr:col>38</xdr:col>
                    <xdr:colOff>95250</xdr:colOff>
                    <xdr:row>10</xdr:row>
                    <xdr:rowOff>47625</xdr:rowOff>
                  </from>
                  <to>
                    <xdr:col>41</xdr:col>
                    <xdr:colOff>323850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7" name="Button 18">
              <controlPr defaultSize="0" print="0" autoFill="0" autoPict="0" macro="[0]!Отобразить4">
                <anchor>
                  <from>
                    <xdr:col>38</xdr:col>
                    <xdr:colOff>104775</xdr:colOff>
                    <xdr:row>12</xdr:row>
                    <xdr:rowOff>238125</xdr:rowOff>
                  </from>
                  <to>
                    <xdr:col>41</xdr:col>
                    <xdr:colOff>333375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8" name="Button 19">
              <controlPr defaultSize="0" print="0" autoFill="0" autoPict="0" macro="[0]!Отобразить5">
                <anchor>
                  <from>
                    <xdr:col>38</xdr:col>
                    <xdr:colOff>95250</xdr:colOff>
                    <xdr:row>14</xdr:row>
                    <xdr:rowOff>238125</xdr:rowOff>
                  </from>
                  <to>
                    <xdr:col>41</xdr:col>
                    <xdr:colOff>323850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9" name="Button 20">
              <controlPr defaultSize="0" print="0" autoFill="0" autoPict="0" macro="[0]!Отобразить6">
                <anchor>
                  <from>
                    <xdr:col>38</xdr:col>
                    <xdr:colOff>95250</xdr:colOff>
                    <xdr:row>17</xdr:row>
                    <xdr:rowOff>9525</xdr:rowOff>
                  </from>
                  <to>
                    <xdr:col>41</xdr:col>
                    <xdr:colOff>323850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0" name="Button 21">
              <controlPr defaultSize="0" print="0" autoFill="0" autoPict="0" macro="[0]!Скрыть2">
                <anchor>
                  <from>
                    <xdr:col>41</xdr:col>
                    <xdr:colOff>419100</xdr:colOff>
                    <xdr:row>6</xdr:row>
                    <xdr:rowOff>104775</xdr:rowOff>
                  </from>
                  <to>
                    <xdr:col>45</xdr:col>
                    <xdr:colOff>38100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11" name="Button 22">
              <controlPr defaultSize="0" print="0" autoFill="0" autoPict="0" macro="[0]!Скрыть3">
                <anchor>
                  <from>
                    <xdr:col>41</xdr:col>
                    <xdr:colOff>419100</xdr:colOff>
                    <xdr:row>10</xdr:row>
                    <xdr:rowOff>47625</xdr:rowOff>
                  </from>
                  <to>
                    <xdr:col>45</xdr:col>
                    <xdr:colOff>38100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12" name="Button 23">
              <controlPr defaultSize="0" print="0" autoFill="0" autoPict="0" macro="[0]!Скрыть4">
                <anchor>
                  <from>
                    <xdr:col>41</xdr:col>
                    <xdr:colOff>419100</xdr:colOff>
                    <xdr:row>12</xdr:row>
                    <xdr:rowOff>238125</xdr:rowOff>
                  </from>
                  <to>
                    <xdr:col>45</xdr:col>
                    <xdr:colOff>38100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13" name="Button 24">
              <controlPr defaultSize="0" print="0" autoFill="0" autoPict="0" macro="[0]!Скрыть6">
                <anchor>
                  <from>
                    <xdr:col>41</xdr:col>
                    <xdr:colOff>419100</xdr:colOff>
                    <xdr:row>17</xdr:row>
                    <xdr:rowOff>9525</xdr:rowOff>
                  </from>
                  <to>
                    <xdr:col>45</xdr:col>
                    <xdr:colOff>38100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14" name="Button 25">
              <controlPr defaultSize="0" print="0" autoFill="0" autoPict="0" macro="[0]!Скрыть5">
                <anchor>
                  <from>
                    <xdr:col>41</xdr:col>
                    <xdr:colOff>419100</xdr:colOff>
                    <xdr:row>14</xdr:row>
                    <xdr:rowOff>238125</xdr:rowOff>
                  </from>
                  <to>
                    <xdr:col>45</xdr:col>
                    <xdr:colOff>38100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7">
    <tabColor rgb="FF00B050"/>
  </sheetPr>
  <dimension ref="B1:AS96"/>
  <sheetViews>
    <sheetView showGridLines="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M2" s="135" t="s">
        <v>72</v>
      </c>
      <c r="AN2" s="136"/>
      <c r="AO2" s="136"/>
      <c r="AP2" s="136"/>
      <c r="AQ2" s="136"/>
      <c r="AR2" s="136"/>
      <c r="AS2" s="136"/>
    </row>
    <row r="3" spans="2:45" ht="18.75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27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M4" s="136"/>
      <c r="AN4" s="136"/>
      <c r="AO4" s="136"/>
      <c r="AP4" s="136"/>
      <c r="AQ4" s="136"/>
      <c r="AR4" s="136"/>
      <c r="AS4" s="136"/>
    </row>
    <row r="5" spans="2:45" ht="19.5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27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27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6.5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27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>
        <v>3560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27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27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27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27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27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27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27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27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27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27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27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27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27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27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27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27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27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27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27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27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27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27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E34:I34"/>
    <mergeCell ref="H36:L36"/>
    <mergeCell ref="C13:K13"/>
    <mergeCell ref="C3:L3"/>
    <mergeCell ref="C5:L5"/>
    <mergeCell ref="C7:F7"/>
    <mergeCell ref="E9:I9"/>
    <mergeCell ref="C11:E11"/>
    <mergeCell ref="H11:L11"/>
    <mergeCell ref="C23:I23"/>
    <mergeCell ref="C25:K25"/>
    <mergeCell ref="C27:K27"/>
    <mergeCell ref="C30:L30"/>
    <mergeCell ref="C32:F32"/>
    <mergeCell ref="AM2:AS4"/>
    <mergeCell ref="C48:K48"/>
    <mergeCell ref="C50:K50"/>
    <mergeCell ref="C52:I52"/>
    <mergeCell ref="C38:K38"/>
    <mergeCell ref="C40:E40"/>
    <mergeCell ref="C42:G42"/>
    <mergeCell ref="C44:D44"/>
    <mergeCell ref="E44:F44"/>
    <mergeCell ref="C46:H46"/>
    <mergeCell ref="C36:E36"/>
    <mergeCell ref="C15:K15"/>
    <mergeCell ref="C17:E17"/>
    <mergeCell ref="C19:G19"/>
    <mergeCell ref="C21:D21"/>
    <mergeCell ref="E21:F21"/>
  </mergeCells>
  <conditionalFormatting sqref="H11:L11">
    <cfRule type="containsText" dxfId="15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14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21 E44">
      <formula1>Градация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G7 G32">
      <formula1>Числоднействердымиосадками</formula1>
    </dataValidation>
    <dataValidation allowBlank="1" showInputMessage="1" showErrorMessage="1" sqref="L9"/>
    <dataValidation type="list" allowBlank="1" showInputMessage="1" showErrorMessage="1" sqref="E9 E34">
      <formula1>Видыпокрытий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5" name="Button 16">
              <controlPr defaultSize="0" print="0" autoFill="0" autoPict="0" macro="[0]!Отобразить2">
                <anchor>
                  <from>
                    <xdr:col>38</xdr:col>
                    <xdr:colOff>85725</xdr:colOff>
                    <xdr:row>6</xdr:row>
                    <xdr:rowOff>123825</xdr:rowOff>
                  </from>
                  <to>
                    <xdr:col>41</xdr:col>
                    <xdr:colOff>314325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6" name="Button 17">
              <controlPr defaultSize="0" print="0" autoFill="0" autoPict="0" macro="[0]!Отобразить3">
                <anchor>
                  <from>
                    <xdr:col>38</xdr:col>
                    <xdr:colOff>85725</xdr:colOff>
                    <xdr:row>10</xdr:row>
                    <xdr:rowOff>38100</xdr:rowOff>
                  </from>
                  <to>
                    <xdr:col>41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7" name="Button 18">
              <controlPr defaultSize="0" print="0" autoFill="0" autoPict="0" macro="[0]!Отобразить4">
                <anchor>
                  <from>
                    <xdr:col>38</xdr:col>
                    <xdr:colOff>85725</xdr:colOff>
                    <xdr:row>12</xdr:row>
                    <xdr:rowOff>228600</xdr:rowOff>
                  </from>
                  <to>
                    <xdr:col>41</xdr:col>
                    <xdr:colOff>314325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8" name="Button 19">
              <controlPr defaultSize="0" print="0" autoFill="0" autoPict="0" macro="[0]!Отобразить5">
                <anchor>
                  <from>
                    <xdr:col>38</xdr:col>
                    <xdr:colOff>85725</xdr:colOff>
                    <xdr:row>14</xdr:row>
                    <xdr:rowOff>228600</xdr:rowOff>
                  </from>
                  <to>
                    <xdr:col>41</xdr:col>
                    <xdr:colOff>314325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9" name="Button 20">
              <controlPr defaultSize="0" print="0" autoFill="0" autoPict="0" macro="[0]!Отобразить6">
                <anchor>
                  <from>
                    <xdr:col>38</xdr:col>
                    <xdr:colOff>85725</xdr:colOff>
                    <xdr:row>17</xdr:row>
                    <xdr:rowOff>0</xdr:rowOff>
                  </from>
                  <to>
                    <xdr:col>41</xdr:col>
                    <xdr:colOff>314325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10" name="Button 21">
              <controlPr defaultSize="0" print="0" autoFill="0" autoPict="0" macro="[0]!Скрыть2">
                <anchor>
                  <from>
                    <xdr:col>41</xdr:col>
                    <xdr:colOff>409575</xdr:colOff>
                    <xdr:row>6</xdr:row>
                    <xdr:rowOff>123825</xdr:rowOff>
                  </from>
                  <to>
                    <xdr:col>45</xdr:col>
                    <xdr:colOff>28575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1" name="Button 22">
              <controlPr defaultSize="0" print="0" autoFill="0" autoPict="0" macro="[0]!Скрыть3">
                <anchor>
                  <from>
                    <xdr:col>41</xdr:col>
                    <xdr:colOff>409575</xdr:colOff>
                    <xdr:row>10</xdr:row>
                    <xdr:rowOff>38100</xdr:rowOff>
                  </from>
                  <to>
                    <xdr:col>45</xdr:col>
                    <xdr:colOff>28575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2" name="Button 23">
              <controlPr defaultSize="0" print="0" autoFill="0" autoPict="0" macro="[0]!Скрыть4">
                <anchor>
                  <from>
                    <xdr:col>41</xdr:col>
                    <xdr:colOff>409575</xdr:colOff>
                    <xdr:row>12</xdr:row>
                    <xdr:rowOff>228600</xdr:rowOff>
                  </from>
                  <to>
                    <xdr:col>45</xdr:col>
                    <xdr:colOff>28575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13" name="Button 24">
              <controlPr defaultSize="0" print="0" autoFill="0" autoPict="0" macro="[0]!Скрыть6">
                <anchor>
                  <from>
                    <xdr:col>41</xdr:col>
                    <xdr:colOff>409575</xdr:colOff>
                    <xdr:row>17</xdr:row>
                    <xdr:rowOff>0</xdr:rowOff>
                  </from>
                  <to>
                    <xdr:col>45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14" name="Button 25">
              <controlPr defaultSize="0" print="0" autoFill="0" autoPict="0" macro="[0]!Скрыть5">
                <anchor>
                  <from>
                    <xdr:col>41</xdr:col>
                    <xdr:colOff>409575</xdr:colOff>
                    <xdr:row>14</xdr:row>
                    <xdr:rowOff>228600</xdr:rowOff>
                  </from>
                  <to>
                    <xdr:col>45</xdr:col>
                    <xdr:colOff>28575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tabColor theme="9" tint="-0.249977111117893"/>
  </sheetPr>
  <dimension ref="B1:AS96"/>
  <sheetViews>
    <sheetView showGridLines="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M2" s="135" t="s">
        <v>72</v>
      </c>
      <c r="AN2" s="136"/>
      <c r="AO2" s="136"/>
      <c r="AP2" s="136"/>
      <c r="AQ2" s="136"/>
      <c r="AR2" s="136"/>
      <c r="AS2" s="136"/>
    </row>
    <row r="3" spans="2:45" ht="18.75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27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M4" s="136"/>
      <c r="AN4" s="136"/>
      <c r="AO4" s="136"/>
      <c r="AP4" s="136"/>
      <c r="AQ4" s="136"/>
      <c r="AR4" s="136"/>
      <c r="AS4" s="136"/>
    </row>
    <row r="5" spans="2:45" ht="19.5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27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27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6.5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27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>
        <v>3560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27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27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27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27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27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27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27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27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27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27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27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27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27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27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27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27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27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27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27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27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27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27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E34:I34"/>
    <mergeCell ref="H36:L36"/>
    <mergeCell ref="C13:K13"/>
    <mergeCell ref="C3:L3"/>
    <mergeCell ref="C5:L5"/>
    <mergeCell ref="C7:F7"/>
    <mergeCell ref="E9:I9"/>
    <mergeCell ref="C11:E11"/>
    <mergeCell ref="H11:L11"/>
    <mergeCell ref="C23:I23"/>
    <mergeCell ref="C25:K25"/>
    <mergeCell ref="C27:K27"/>
    <mergeCell ref="C30:L30"/>
    <mergeCell ref="C32:F32"/>
    <mergeCell ref="AM2:AS4"/>
    <mergeCell ref="C48:K48"/>
    <mergeCell ref="C50:K50"/>
    <mergeCell ref="C52:I52"/>
    <mergeCell ref="C38:K38"/>
    <mergeCell ref="C40:E40"/>
    <mergeCell ref="C42:G42"/>
    <mergeCell ref="C44:D44"/>
    <mergeCell ref="E44:F44"/>
    <mergeCell ref="C46:H46"/>
    <mergeCell ref="C36:E36"/>
    <mergeCell ref="C15:K15"/>
    <mergeCell ref="C17:E17"/>
    <mergeCell ref="C19:G19"/>
    <mergeCell ref="C21:D21"/>
    <mergeCell ref="E21:F21"/>
  </mergeCells>
  <conditionalFormatting sqref="H11:L11">
    <cfRule type="containsText" dxfId="13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12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21 E44">
      <formula1>Градация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G7 G32">
      <formula1>Числоднействердымиосадками</formula1>
    </dataValidation>
    <dataValidation allowBlank="1" showInputMessage="1" showErrorMessage="1" sqref="L9"/>
    <dataValidation type="list" allowBlank="1" showInputMessage="1" showErrorMessage="1" sqref="E9 E34">
      <formula1>Видыпокрытий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5" name="Button 16">
              <controlPr defaultSize="0" print="0" autoFill="0" autoPict="0" macro="[0]!Отобразить2">
                <anchor>
                  <from>
                    <xdr:col>38</xdr:col>
                    <xdr:colOff>95250</xdr:colOff>
                    <xdr:row>6</xdr:row>
                    <xdr:rowOff>123825</xdr:rowOff>
                  </from>
                  <to>
                    <xdr:col>41</xdr:col>
                    <xdr:colOff>323850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6" name="Button 17">
              <controlPr defaultSize="0" print="0" autoFill="0" autoPict="0" macro="[0]!Отобразить3">
                <anchor>
                  <from>
                    <xdr:col>38</xdr:col>
                    <xdr:colOff>95250</xdr:colOff>
                    <xdr:row>10</xdr:row>
                    <xdr:rowOff>38100</xdr:rowOff>
                  </from>
                  <to>
                    <xdr:col>41</xdr:col>
                    <xdr:colOff>323850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7" name="Button 18">
              <controlPr defaultSize="0" print="0" autoFill="0" autoPict="0" macro="[0]!Отобразить4">
                <anchor>
                  <from>
                    <xdr:col>38</xdr:col>
                    <xdr:colOff>95250</xdr:colOff>
                    <xdr:row>12</xdr:row>
                    <xdr:rowOff>228600</xdr:rowOff>
                  </from>
                  <to>
                    <xdr:col>41</xdr:col>
                    <xdr:colOff>323850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8" name="Button 19">
              <controlPr defaultSize="0" print="0" autoFill="0" autoPict="0" macro="[0]!Отобразить5">
                <anchor>
                  <from>
                    <xdr:col>38</xdr:col>
                    <xdr:colOff>95250</xdr:colOff>
                    <xdr:row>14</xdr:row>
                    <xdr:rowOff>228600</xdr:rowOff>
                  </from>
                  <to>
                    <xdr:col>41</xdr:col>
                    <xdr:colOff>323850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9" name="Button 20">
              <controlPr defaultSize="0" print="0" autoFill="0" autoPict="0" macro="[0]!Отобразить6">
                <anchor>
                  <from>
                    <xdr:col>38</xdr:col>
                    <xdr:colOff>95250</xdr:colOff>
                    <xdr:row>17</xdr:row>
                    <xdr:rowOff>0</xdr:rowOff>
                  </from>
                  <to>
                    <xdr:col>41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10" name="Button 21">
              <controlPr defaultSize="0" print="0" autoFill="0" autoPict="0" macro="[0]!Скрыть2">
                <anchor>
                  <from>
                    <xdr:col>41</xdr:col>
                    <xdr:colOff>419100</xdr:colOff>
                    <xdr:row>6</xdr:row>
                    <xdr:rowOff>123825</xdr:rowOff>
                  </from>
                  <to>
                    <xdr:col>45</xdr:col>
                    <xdr:colOff>38100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11" name="Button 22">
              <controlPr defaultSize="0" print="0" autoFill="0" autoPict="0" macro="[0]!Скрыть3">
                <anchor>
                  <from>
                    <xdr:col>41</xdr:col>
                    <xdr:colOff>419100</xdr:colOff>
                    <xdr:row>10</xdr:row>
                    <xdr:rowOff>38100</xdr:rowOff>
                  </from>
                  <to>
                    <xdr:col>45</xdr:col>
                    <xdr:colOff>38100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12" name="Button 23">
              <controlPr defaultSize="0" print="0" autoFill="0" autoPict="0" macro="[0]!Скрыть4">
                <anchor>
                  <from>
                    <xdr:col>41</xdr:col>
                    <xdr:colOff>419100</xdr:colOff>
                    <xdr:row>12</xdr:row>
                    <xdr:rowOff>228600</xdr:rowOff>
                  </from>
                  <to>
                    <xdr:col>45</xdr:col>
                    <xdr:colOff>38100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13" name="Button 24">
              <controlPr defaultSize="0" print="0" autoFill="0" autoPict="0" macro="[0]!Скрыть6">
                <anchor>
                  <from>
                    <xdr:col>41</xdr:col>
                    <xdr:colOff>419100</xdr:colOff>
                    <xdr:row>17</xdr:row>
                    <xdr:rowOff>0</xdr:rowOff>
                  </from>
                  <to>
                    <xdr:col>45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14" name="Button 25">
              <controlPr defaultSize="0" print="0" autoFill="0" autoPict="0" macro="[0]!Скрыть5">
                <anchor>
                  <from>
                    <xdr:col>41</xdr:col>
                    <xdr:colOff>419100</xdr:colOff>
                    <xdr:row>14</xdr:row>
                    <xdr:rowOff>228600</xdr:rowOff>
                  </from>
                  <to>
                    <xdr:col>45</xdr:col>
                    <xdr:colOff>38100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9">
    <tabColor theme="1" tint="0.34998626667073579"/>
  </sheetPr>
  <dimension ref="B1:AS96"/>
  <sheetViews>
    <sheetView showGridLines="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M2" s="135" t="s">
        <v>72</v>
      </c>
      <c r="AN2" s="136"/>
      <c r="AO2" s="136"/>
      <c r="AP2" s="136"/>
      <c r="AQ2" s="136"/>
      <c r="AR2" s="136"/>
      <c r="AS2" s="136"/>
    </row>
    <row r="3" spans="2:45" ht="18.75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27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M4" s="136"/>
      <c r="AN4" s="136"/>
      <c r="AO4" s="136"/>
      <c r="AP4" s="136"/>
      <c r="AQ4" s="136"/>
      <c r="AR4" s="136"/>
      <c r="AS4" s="136"/>
    </row>
    <row r="5" spans="2:45" ht="19.5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27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27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6.5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27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>
        <v>3560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27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27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27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27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27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27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27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27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27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27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27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27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27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27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27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27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27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27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27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27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27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27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E34:I34"/>
    <mergeCell ref="H36:L36"/>
    <mergeCell ref="C13:K13"/>
    <mergeCell ref="C3:L3"/>
    <mergeCell ref="C5:L5"/>
    <mergeCell ref="C7:F7"/>
    <mergeCell ref="E9:I9"/>
    <mergeCell ref="C11:E11"/>
    <mergeCell ref="H11:L11"/>
    <mergeCell ref="C23:I23"/>
    <mergeCell ref="C25:K25"/>
    <mergeCell ref="C27:K27"/>
    <mergeCell ref="C30:L30"/>
    <mergeCell ref="C32:F32"/>
    <mergeCell ref="AM2:AS4"/>
    <mergeCell ref="C48:K48"/>
    <mergeCell ref="C50:K50"/>
    <mergeCell ref="C52:I52"/>
    <mergeCell ref="C38:K38"/>
    <mergeCell ref="C40:E40"/>
    <mergeCell ref="C42:G42"/>
    <mergeCell ref="C44:D44"/>
    <mergeCell ref="E44:F44"/>
    <mergeCell ref="C46:H46"/>
    <mergeCell ref="C36:E36"/>
    <mergeCell ref="C15:K15"/>
    <mergeCell ref="C17:E17"/>
    <mergeCell ref="C19:G19"/>
    <mergeCell ref="C21:D21"/>
    <mergeCell ref="E21:F21"/>
  </mergeCells>
  <conditionalFormatting sqref="H11:L11">
    <cfRule type="containsText" dxfId="11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10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21 E44">
      <formula1>Градация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G7 G32">
      <formula1>Числоднействердымиосадками</formula1>
    </dataValidation>
    <dataValidation allowBlank="1" showInputMessage="1" showErrorMessage="1" sqref="L9"/>
    <dataValidation type="list" allowBlank="1" showInputMessage="1" showErrorMessage="1" sqref="E34 E9">
      <formula1>Видыпокрытий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5" name="Button 22">
              <controlPr defaultSize="0" print="0" autoFill="0" autoPict="0" macro="[0]!Отобразить2">
                <anchor>
                  <from>
                    <xdr:col>38</xdr:col>
                    <xdr:colOff>123825</xdr:colOff>
                    <xdr:row>6</xdr:row>
                    <xdr:rowOff>104775</xdr:rowOff>
                  </from>
                  <to>
                    <xdr:col>41</xdr:col>
                    <xdr:colOff>352425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6" name="Button 23">
              <controlPr defaultSize="0" print="0" autoFill="0" autoPict="0" macro="[0]!Отобразить3">
                <anchor>
                  <from>
                    <xdr:col>38</xdr:col>
                    <xdr:colOff>123825</xdr:colOff>
                    <xdr:row>10</xdr:row>
                    <xdr:rowOff>19050</xdr:rowOff>
                  </from>
                  <to>
                    <xdr:col>41</xdr:col>
                    <xdr:colOff>352425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7" name="Button 24">
              <controlPr defaultSize="0" print="0" autoFill="0" autoPict="0" macro="[0]!Отобразить4">
                <anchor>
                  <from>
                    <xdr:col>38</xdr:col>
                    <xdr:colOff>123825</xdr:colOff>
                    <xdr:row>12</xdr:row>
                    <xdr:rowOff>209550</xdr:rowOff>
                  </from>
                  <to>
                    <xdr:col>41</xdr:col>
                    <xdr:colOff>352425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8" name="Button 25">
              <controlPr defaultSize="0" print="0" autoFill="0" autoPict="0" macro="[0]!Отобразить5">
                <anchor>
                  <from>
                    <xdr:col>38</xdr:col>
                    <xdr:colOff>123825</xdr:colOff>
                    <xdr:row>14</xdr:row>
                    <xdr:rowOff>209550</xdr:rowOff>
                  </from>
                  <to>
                    <xdr:col>41</xdr:col>
                    <xdr:colOff>352425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9" name="Button 26">
              <controlPr defaultSize="0" print="0" autoFill="0" autoPict="0" macro="[0]!Отобразить6">
                <anchor>
                  <from>
                    <xdr:col>38</xdr:col>
                    <xdr:colOff>123825</xdr:colOff>
                    <xdr:row>16</xdr:row>
                    <xdr:rowOff>219075</xdr:rowOff>
                  </from>
                  <to>
                    <xdr:col>41</xdr:col>
                    <xdr:colOff>352425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10" name="Button 27">
              <controlPr defaultSize="0" print="0" autoFill="0" autoPict="0" macro="[0]!Скрыть2">
                <anchor>
                  <from>
                    <xdr:col>41</xdr:col>
                    <xdr:colOff>447675</xdr:colOff>
                    <xdr:row>6</xdr:row>
                    <xdr:rowOff>104775</xdr:rowOff>
                  </from>
                  <to>
                    <xdr:col>45</xdr:col>
                    <xdr:colOff>66675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11" name="Button 28">
              <controlPr defaultSize="0" print="0" autoFill="0" autoPict="0" macro="[0]!Скрыть3">
                <anchor>
                  <from>
                    <xdr:col>41</xdr:col>
                    <xdr:colOff>447675</xdr:colOff>
                    <xdr:row>10</xdr:row>
                    <xdr:rowOff>19050</xdr:rowOff>
                  </from>
                  <to>
                    <xdr:col>45</xdr:col>
                    <xdr:colOff>66675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12" name="Button 29">
              <controlPr defaultSize="0" print="0" autoFill="0" autoPict="0" macro="[0]!Скрыть4">
                <anchor>
                  <from>
                    <xdr:col>41</xdr:col>
                    <xdr:colOff>447675</xdr:colOff>
                    <xdr:row>12</xdr:row>
                    <xdr:rowOff>209550</xdr:rowOff>
                  </from>
                  <to>
                    <xdr:col>45</xdr:col>
                    <xdr:colOff>66675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13" name="Button 30">
              <controlPr defaultSize="0" print="0" autoFill="0" autoPict="0" macro="[0]!Скрыть6">
                <anchor>
                  <from>
                    <xdr:col>41</xdr:col>
                    <xdr:colOff>447675</xdr:colOff>
                    <xdr:row>16</xdr:row>
                    <xdr:rowOff>219075</xdr:rowOff>
                  </from>
                  <to>
                    <xdr:col>45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14" name="Button 31">
              <controlPr defaultSize="0" print="0" autoFill="0" autoPict="0" macro="[0]!Скрыть5">
                <anchor>
                  <from>
                    <xdr:col>41</xdr:col>
                    <xdr:colOff>447675</xdr:colOff>
                    <xdr:row>14</xdr:row>
                    <xdr:rowOff>209550</xdr:rowOff>
                  </from>
                  <to>
                    <xdr:col>45</xdr:col>
                    <xdr:colOff>66675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tabColor theme="2" tint="-0.499984740745262"/>
  </sheetPr>
  <dimension ref="B1:AS96"/>
  <sheetViews>
    <sheetView showGridLines="0" workbookViewId="0"/>
  </sheetViews>
  <sheetFormatPr defaultRowHeight="15.75" x14ac:dyDescent="0.25"/>
  <cols>
    <col min="1" max="2" width="0.85546875" style="25" customWidth="1"/>
    <col min="3" max="12" width="9.140625" style="25"/>
    <col min="13" max="13" width="0.85546875" style="25" customWidth="1"/>
    <col min="14" max="14" width="9.140625" style="25" hidden="1" customWidth="1"/>
    <col min="15" max="15" width="9.140625" style="33" hidden="1" customWidth="1"/>
    <col min="16" max="16" width="9.85546875" style="34" hidden="1" customWidth="1"/>
    <col min="17" max="33" width="9.140625" style="25" hidden="1" customWidth="1"/>
    <col min="34" max="34" width="9.140625" style="35" hidden="1" customWidth="1"/>
    <col min="35" max="38" width="9.140625" style="25" hidden="1" customWidth="1"/>
    <col min="39" max="41" width="9.140625" style="25" customWidth="1"/>
    <col min="42" max="16384" width="9.140625" style="25"/>
  </cols>
  <sheetData>
    <row r="1" spans="2:45" ht="6" customHeight="1" x14ac:dyDescent="0.25"/>
    <row r="2" spans="2:45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M2" s="135" t="s">
        <v>72</v>
      </c>
      <c r="AN2" s="136"/>
      <c r="AO2" s="136"/>
      <c r="AP2" s="136"/>
      <c r="AQ2" s="136"/>
      <c r="AR2" s="136"/>
      <c r="AS2" s="136"/>
    </row>
    <row r="3" spans="2:45" ht="18.75" x14ac:dyDescent="0.25">
      <c r="B3" s="27"/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29"/>
      <c r="M3" s="27"/>
      <c r="AM3" s="136"/>
      <c r="AN3" s="136"/>
      <c r="AO3" s="136"/>
      <c r="AP3" s="136"/>
      <c r="AQ3" s="136"/>
      <c r="AR3" s="136"/>
      <c r="AS3" s="136"/>
    </row>
    <row r="4" spans="2:45" ht="22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M4" s="136"/>
      <c r="AN4" s="136"/>
      <c r="AO4" s="136"/>
      <c r="AP4" s="136"/>
      <c r="AQ4" s="136"/>
      <c r="AR4" s="136"/>
      <c r="AS4" s="136"/>
    </row>
    <row r="5" spans="2:45" ht="19.5" thickBot="1" x14ac:dyDescent="0.3">
      <c r="B5" s="27"/>
      <c r="C5" s="139" t="s">
        <v>0</v>
      </c>
      <c r="D5" s="139"/>
      <c r="E5" s="139"/>
      <c r="F5" s="139"/>
      <c r="G5" s="139"/>
      <c r="H5" s="139"/>
      <c r="I5" s="139"/>
      <c r="J5" s="139"/>
      <c r="K5" s="139"/>
      <c r="L5" s="139"/>
      <c r="M5" s="27"/>
      <c r="N5" s="25" t="s">
        <v>66</v>
      </c>
      <c r="V5" s="25" t="s">
        <v>66</v>
      </c>
      <c r="W5" s="25" t="s">
        <v>66</v>
      </c>
      <c r="X5" s="25" t="s">
        <v>66</v>
      </c>
      <c r="AP5" s="36">
        <f>'Укрупненные нормативы'!$J$52+'Укрупненные нормативы(2)'!$J$52+'Укрупненные нормативы(3)'!$J$52+'Укрупненные нормативы(4)'!$J$52+'Укрупненные нормативы(5)'!$J$52+'Укрупненные нормативы(6)'!$J$52</f>
        <v>0</v>
      </c>
    </row>
    <row r="6" spans="2:45" ht="7.5" customHeight="1" thickBo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 t="s">
        <v>64</v>
      </c>
      <c r="O6" s="37" t="str">
        <f>CONCATENATE(G7,E9,F11)</f>
        <v/>
      </c>
      <c r="P6" s="15" t="s">
        <v>2</v>
      </c>
      <c r="Q6" s="38" t="s">
        <v>15</v>
      </c>
      <c r="R6" s="38" t="s">
        <v>18</v>
      </c>
      <c r="S6" s="39" t="str">
        <f>CONCATENATE(P6,Q6,R6)</f>
        <v>До 10с усовершенствованным покрытиемI</v>
      </c>
      <c r="T6" s="40">
        <v>7600</v>
      </c>
      <c r="U6" s="19"/>
      <c r="V6" s="15" t="s">
        <v>2</v>
      </c>
      <c r="W6" s="41" t="s">
        <v>15</v>
      </c>
      <c r="X6" s="42" t="s">
        <v>18</v>
      </c>
      <c r="Y6" s="43" t="str">
        <f>CONCATENATE(G32,E34,F36)</f>
        <v/>
      </c>
      <c r="Z6" s="15" t="s">
        <v>2</v>
      </c>
      <c r="AA6" s="38" t="s">
        <v>15</v>
      </c>
      <c r="AB6" s="38" t="s">
        <v>18</v>
      </c>
      <c r="AC6" s="39" t="str">
        <f>CONCATENATE(Z6,AA6,AB6)</f>
        <v>До 10с усовершенствованным покрытиемI</v>
      </c>
      <c r="AD6" s="5">
        <v>10100</v>
      </c>
    </row>
    <row r="7" spans="2:45" ht="16.5" thickBot="1" x14ac:dyDescent="0.3">
      <c r="B7" s="27"/>
      <c r="C7" s="133" t="s">
        <v>1</v>
      </c>
      <c r="D7" s="133"/>
      <c r="E7" s="133"/>
      <c r="F7" s="133"/>
      <c r="G7" s="44"/>
      <c r="H7" s="27"/>
      <c r="I7" s="27"/>
      <c r="J7" s="27"/>
      <c r="K7" s="27"/>
      <c r="L7" s="27"/>
      <c r="M7" s="27"/>
      <c r="N7" s="25" t="s">
        <v>65</v>
      </c>
      <c r="P7" s="15" t="s">
        <v>2</v>
      </c>
      <c r="Q7" s="45" t="s">
        <v>15</v>
      </c>
      <c r="R7" s="45" t="s">
        <v>19</v>
      </c>
      <c r="S7" s="39" t="str">
        <f t="shared" ref="S7:S70" si="0">CONCATENATE(P7,Q7,R7)</f>
        <v>До 10с усовершенствованным покрытиемII</v>
      </c>
      <c r="T7" s="46">
        <v>3440</v>
      </c>
      <c r="V7" s="47" t="s">
        <v>14</v>
      </c>
      <c r="W7" s="48" t="s">
        <v>16</v>
      </c>
      <c r="X7" s="42" t="s">
        <v>19</v>
      </c>
      <c r="Y7" s="43"/>
      <c r="Z7" s="15" t="s">
        <v>2</v>
      </c>
      <c r="AA7" s="45" t="s">
        <v>15</v>
      </c>
      <c r="AB7" s="45" t="s">
        <v>19</v>
      </c>
      <c r="AC7" s="39" t="str">
        <f t="shared" ref="AC7:AC70" si="1">CONCATENATE(Z7,AA7,AB7)</f>
        <v>До 10с усовершенствованным покрытиемII</v>
      </c>
      <c r="AD7" s="5">
        <v>4480</v>
      </c>
      <c r="AH7" s="49"/>
      <c r="AI7" s="49"/>
      <c r="AJ7" s="49"/>
      <c r="AK7" s="49"/>
      <c r="AL7" s="49"/>
      <c r="AM7" s="49"/>
      <c r="AN7" s="49"/>
      <c r="AO7" s="49"/>
    </row>
    <row r="8" spans="2:45" ht="6" customHeight="1" thickBot="1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P8" s="15" t="s">
        <v>2</v>
      </c>
      <c r="Q8" s="45" t="s">
        <v>15</v>
      </c>
      <c r="R8" s="45" t="s">
        <v>20</v>
      </c>
      <c r="S8" s="39" t="str">
        <f t="shared" si="0"/>
        <v>До 10с усовершенствованным покрытиемIII</v>
      </c>
      <c r="T8" s="46">
        <v>2590</v>
      </c>
      <c r="V8" s="15" t="s">
        <v>3</v>
      </c>
      <c r="W8" s="50" t="s">
        <v>17</v>
      </c>
      <c r="X8" s="42" t="s">
        <v>20</v>
      </c>
      <c r="Y8" s="43"/>
      <c r="Z8" s="15" t="s">
        <v>2</v>
      </c>
      <c r="AA8" s="45" t="s">
        <v>15</v>
      </c>
      <c r="AB8" s="45" t="s">
        <v>20</v>
      </c>
      <c r="AC8" s="39" t="str">
        <f t="shared" si="1"/>
        <v>До 10с усовершенствованным покрытиемIII</v>
      </c>
      <c r="AD8" s="5">
        <v>1940</v>
      </c>
      <c r="AH8" s="6"/>
      <c r="AI8" s="5">
        <v>10100</v>
      </c>
      <c r="AJ8" s="5">
        <v>4480</v>
      </c>
      <c r="AK8" s="5">
        <v>1940</v>
      </c>
      <c r="AL8" s="5">
        <v>7710</v>
      </c>
      <c r="AM8" s="5">
        <v>3500</v>
      </c>
      <c r="AN8" s="5">
        <v>1570</v>
      </c>
      <c r="AO8" s="5">
        <v>6670</v>
      </c>
    </row>
    <row r="9" spans="2:45" ht="16.5" thickBot="1" x14ac:dyDescent="0.3">
      <c r="B9" s="27"/>
      <c r="C9" s="51" t="s">
        <v>21</v>
      </c>
      <c r="D9" s="51"/>
      <c r="E9" s="140"/>
      <c r="F9" s="140"/>
      <c r="G9" s="140"/>
      <c r="H9" s="140"/>
      <c r="I9" s="140"/>
      <c r="J9" s="27"/>
      <c r="K9" s="27"/>
      <c r="L9" s="27"/>
      <c r="M9" s="27"/>
      <c r="P9" s="15" t="s">
        <v>2</v>
      </c>
      <c r="Q9" s="45" t="s">
        <v>16</v>
      </c>
      <c r="R9" s="45" t="s">
        <v>18</v>
      </c>
      <c r="S9" s="39" t="str">
        <f t="shared" si="0"/>
        <v>До 10с неусовершенствованным покрытиемI</v>
      </c>
      <c r="T9" s="46">
        <v>5920</v>
      </c>
      <c r="V9" s="15" t="s">
        <v>4</v>
      </c>
      <c r="W9" s="43"/>
      <c r="X9" s="43"/>
      <c r="Y9" s="43"/>
      <c r="Z9" s="15" t="s">
        <v>2</v>
      </c>
      <c r="AA9" s="45" t="s">
        <v>16</v>
      </c>
      <c r="AB9" s="45" t="s">
        <v>18</v>
      </c>
      <c r="AC9" s="39" t="str">
        <f t="shared" si="1"/>
        <v>До 10с неусовершенствованным покрытиемI</v>
      </c>
      <c r="AD9" s="5">
        <v>7710</v>
      </c>
      <c r="AH9" s="6" t="s">
        <v>14</v>
      </c>
      <c r="AI9" s="5">
        <v>10240</v>
      </c>
      <c r="AJ9" s="5">
        <v>4550</v>
      </c>
      <c r="AK9" s="5">
        <v>1970</v>
      </c>
      <c r="AL9" s="5">
        <v>7810</v>
      </c>
      <c r="AM9" s="5">
        <v>3560</v>
      </c>
      <c r="AN9" s="5">
        <v>1600</v>
      </c>
      <c r="AO9" s="5">
        <v>6770</v>
      </c>
    </row>
    <row r="10" spans="2:45" ht="6" customHeight="1" thickBot="1" x14ac:dyDescent="0.3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P10" s="15" t="s">
        <v>2</v>
      </c>
      <c r="Q10" s="45" t="s">
        <v>16</v>
      </c>
      <c r="R10" s="45" t="s">
        <v>19</v>
      </c>
      <c r="S10" s="39" t="str">
        <f t="shared" si="0"/>
        <v>До 10с неусовершенствованным покрытиемII</v>
      </c>
      <c r="T10" s="46">
        <v>2800</v>
      </c>
      <c r="V10" s="15" t="s">
        <v>5</v>
      </c>
      <c r="W10" s="43"/>
      <c r="X10" s="43"/>
      <c r="Y10" s="43"/>
      <c r="Z10" s="15" t="s">
        <v>2</v>
      </c>
      <c r="AA10" s="45" t="s">
        <v>16</v>
      </c>
      <c r="AB10" s="45" t="s">
        <v>19</v>
      </c>
      <c r="AC10" s="39" t="str">
        <f t="shared" si="1"/>
        <v>До 10с неусовершенствованным покрытиемII</v>
      </c>
      <c r="AD10" s="5">
        <v>3500</v>
      </c>
      <c r="AH10" s="6" t="s">
        <v>3</v>
      </c>
      <c r="AI10" s="5">
        <v>10370</v>
      </c>
      <c r="AJ10" s="5">
        <v>4620</v>
      </c>
      <c r="AK10" s="5">
        <v>2010</v>
      </c>
      <c r="AL10" s="5">
        <v>7910</v>
      </c>
      <c r="AM10" s="5">
        <v>3610</v>
      </c>
      <c r="AN10" s="5">
        <v>1620</v>
      </c>
      <c r="AO10" s="5">
        <v>6870</v>
      </c>
    </row>
    <row r="11" spans="2:45" ht="16.5" thickBot="1" x14ac:dyDescent="0.3">
      <c r="B11" s="27"/>
      <c r="C11" s="133" t="s">
        <v>22</v>
      </c>
      <c r="D11" s="133"/>
      <c r="E11" s="133"/>
      <c r="F11" s="52"/>
      <c r="G11" s="27"/>
      <c r="H11" s="137" t="str">
        <f>IF(AND(E9="без покрытий",OR(F11="-",F11="II",F11="III")),"Укажите класс территории 'I'","")</f>
        <v/>
      </c>
      <c r="I11" s="137"/>
      <c r="J11" s="137"/>
      <c r="K11" s="137"/>
      <c r="L11" s="137"/>
      <c r="M11" s="27"/>
      <c r="O11" s="33">
        <v>152</v>
      </c>
      <c r="P11" s="15" t="s">
        <v>2</v>
      </c>
      <c r="Q11" s="45" t="s">
        <v>16</v>
      </c>
      <c r="R11" s="45" t="s">
        <v>20</v>
      </c>
      <c r="S11" s="39" t="str">
        <f t="shared" si="0"/>
        <v>До 10с неусовершенствованным покрытиемIII</v>
      </c>
      <c r="T11" s="46">
        <v>2190</v>
      </c>
      <c r="V11" s="15" t="s">
        <v>6</v>
      </c>
      <c r="W11" s="43"/>
      <c r="X11" s="43"/>
      <c r="Y11" s="43"/>
      <c r="Z11" s="15" t="s">
        <v>2</v>
      </c>
      <c r="AA11" s="45" t="s">
        <v>16</v>
      </c>
      <c r="AB11" s="45" t="s">
        <v>20</v>
      </c>
      <c r="AC11" s="39" t="str">
        <f t="shared" si="1"/>
        <v>До 10с неусовершенствованным покрытиемIII</v>
      </c>
      <c r="AD11" s="5">
        <v>1570</v>
      </c>
      <c r="AH11" s="6" t="s">
        <v>4</v>
      </c>
      <c r="AI11" s="5">
        <v>10520</v>
      </c>
      <c r="AJ11" s="5">
        <v>4690</v>
      </c>
      <c r="AK11" s="5">
        <v>2040</v>
      </c>
      <c r="AL11" s="5">
        <v>8030</v>
      </c>
      <c r="AM11" s="5">
        <v>3670</v>
      </c>
      <c r="AN11" s="5">
        <v>1640</v>
      </c>
      <c r="AO11" s="5">
        <v>6980</v>
      </c>
    </row>
    <row r="12" spans="2:45" ht="6.75" customHeight="1" thickBot="1" x14ac:dyDescent="0.3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O12" s="33">
        <v>213</v>
      </c>
      <c r="P12" s="15" t="s">
        <v>2</v>
      </c>
      <c r="Q12" s="53" t="s">
        <v>17</v>
      </c>
      <c r="R12" s="53" t="s">
        <v>18</v>
      </c>
      <c r="S12" s="39" t="str">
        <f t="shared" si="0"/>
        <v>До 10без покрытийI</v>
      </c>
      <c r="T12" s="54">
        <v>5160</v>
      </c>
      <c r="V12" s="15" t="s">
        <v>7</v>
      </c>
      <c r="W12" s="43"/>
      <c r="X12" s="43"/>
      <c r="Y12" s="43"/>
      <c r="Z12" s="15" t="s">
        <v>2</v>
      </c>
      <c r="AA12" s="53" t="s">
        <v>17</v>
      </c>
      <c r="AB12" s="53" t="s">
        <v>18</v>
      </c>
      <c r="AC12" s="39" t="str">
        <f t="shared" si="1"/>
        <v>До 10без покрытийI</v>
      </c>
      <c r="AD12" s="5">
        <v>6670</v>
      </c>
      <c r="AH12" s="6" t="s">
        <v>5</v>
      </c>
      <c r="AI12" s="5">
        <v>10670</v>
      </c>
      <c r="AJ12" s="5">
        <v>4750</v>
      </c>
      <c r="AK12" s="5">
        <v>2070</v>
      </c>
      <c r="AL12" s="5">
        <v>8140</v>
      </c>
      <c r="AM12" s="5">
        <v>3730</v>
      </c>
      <c r="AN12" s="5">
        <v>1660</v>
      </c>
      <c r="AO12" s="5">
        <v>7080</v>
      </c>
    </row>
    <row r="13" spans="2:45" ht="31.5" customHeight="1" thickBot="1" x14ac:dyDescent="0.3">
      <c r="B13" s="27"/>
      <c r="C13" s="132" t="s">
        <v>23</v>
      </c>
      <c r="D13" s="132"/>
      <c r="E13" s="132"/>
      <c r="F13" s="132"/>
      <c r="G13" s="132"/>
      <c r="H13" s="132"/>
      <c r="I13" s="132"/>
      <c r="J13" s="132"/>
      <c r="K13" s="132"/>
      <c r="L13" s="52"/>
      <c r="M13" s="27"/>
      <c r="O13" s="55">
        <f>L13/O11*100</f>
        <v>0</v>
      </c>
      <c r="P13" s="56" t="s">
        <v>14</v>
      </c>
      <c r="Q13" s="38" t="s">
        <v>15</v>
      </c>
      <c r="R13" s="38" t="s">
        <v>18</v>
      </c>
      <c r="S13" s="39" t="str">
        <f t="shared" si="0"/>
        <v>11-20с усовершенствованным покрытиемI</v>
      </c>
      <c r="T13" s="40">
        <v>6910</v>
      </c>
      <c r="V13" s="15" t="s">
        <v>8</v>
      </c>
      <c r="W13" s="43"/>
      <c r="X13" s="43"/>
      <c r="Y13" s="43"/>
      <c r="Z13" s="57" t="s">
        <v>14</v>
      </c>
      <c r="AA13" s="58" t="s">
        <v>15</v>
      </c>
      <c r="AB13" s="58" t="s">
        <v>18</v>
      </c>
      <c r="AC13" s="59" t="str">
        <f t="shared" si="1"/>
        <v>11-20с усовершенствованным покрытиемI</v>
      </c>
      <c r="AD13" s="5">
        <v>10240</v>
      </c>
      <c r="AH13" s="6" t="s">
        <v>6</v>
      </c>
      <c r="AI13" s="5">
        <v>10820</v>
      </c>
      <c r="AJ13" s="5">
        <v>4820</v>
      </c>
      <c r="AK13" s="5">
        <v>2110</v>
      </c>
      <c r="AL13" s="5">
        <v>8250</v>
      </c>
      <c r="AM13" s="5">
        <v>3780</v>
      </c>
      <c r="AN13" s="5">
        <v>1700</v>
      </c>
      <c r="AO13" s="5">
        <v>7180</v>
      </c>
    </row>
    <row r="14" spans="2:45" ht="6.75" customHeight="1" thickBot="1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P14" s="60" t="s">
        <v>14</v>
      </c>
      <c r="Q14" s="45" t="s">
        <v>15</v>
      </c>
      <c r="R14" s="45" t="s">
        <v>19</v>
      </c>
      <c r="S14" s="39" t="str">
        <f t="shared" si="0"/>
        <v>11-20с усовершенствованным покрытиемII</v>
      </c>
      <c r="T14" s="46">
        <v>3290</v>
      </c>
      <c r="V14" s="15" t="s">
        <v>9</v>
      </c>
      <c r="W14" s="43"/>
      <c r="X14" s="43"/>
      <c r="Y14" s="43"/>
      <c r="Z14" s="56" t="s">
        <v>14</v>
      </c>
      <c r="AA14" s="38" t="s">
        <v>15</v>
      </c>
      <c r="AB14" s="38" t="s">
        <v>19</v>
      </c>
      <c r="AC14" s="39" t="str">
        <f t="shared" si="1"/>
        <v>11-20с усовершенствованным покрытиемII</v>
      </c>
      <c r="AD14" s="5">
        <v>4550</v>
      </c>
      <c r="AH14" s="6" t="s">
        <v>7</v>
      </c>
      <c r="AI14" s="5">
        <v>10970</v>
      </c>
      <c r="AJ14" s="5">
        <v>4900</v>
      </c>
      <c r="AK14" s="5">
        <v>2140</v>
      </c>
      <c r="AL14" s="5">
        <v>8370</v>
      </c>
      <c r="AM14" s="5">
        <v>3840</v>
      </c>
      <c r="AN14" s="5">
        <v>1730</v>
      </c>
      <c r="AO14" s="5">
        <v>7300</v>
      </c>
    </row>
    <row r="15" spans="2:45" ht="31.5" customHeight="1" thickBot="1" x14ac:dyDescent="0.3">
      <c r="B15" s="27"/>
      <c r="C15" s="132" t="s">
        <v>24</v>
      </c>
      <c r="D15" s="132"/>
      <c r="E15" s="132"/>
      <c r="F15" s="132"/>
      <c r="G15" s="132"/>
      <c r="H15" s="132"/>
      <c r="I15" s="132"/>
      <c r="J15" s="132"/>
      <c r="K15" s="132"/>
      <c r="L15" s="52"/>
      <c r="M15" s="27"/>
      <c r="O15" s="61">
        <f>IF(O13&gt;30,0.95^(O13-30),1)</f>
        <v>1</v>
      </c>
      <c r="P15" s="60" t="s">
        <v>14</v>
      </c>
      <c r="Q15" s="45" t="s">
        <v>15</v>
      </c>
      <c r="R15" s="45" t="s">
        <v>20</v>
      </c>
      <c r="S15" s="39" t="str">
        <f t="shared" si="0"/>
        <v>11-20с усовершенствованным покрытиемIII</v>
      </c>
      <c r="T15" s="46">
        <v>2340</v>
      </c>
      <c r="V15" s="15" t="s">
        <v>10</v>
      </c>
      <c r="W15" s="43"/>
      <c r="X15" s="43"/>
      <c r="Y15" s="43"/>
      <c r="Z15" s="60" t="s">
        <v>14</v>
      </c>
      <c r="AA15" s="45" t="s">
        <v>15</v>
      </c>
      <c r="AB15" s="45" t="s">
        <v>20</v>
      </c>
      <c r="AC15" s="39" t="str">
        <f t="shared" si="1"/>
        <v>11-20с усовершенствованным покрытиемIII</v>
      </c>
      <c r="AD15" s="5">
        <v>1970</v>
      </c>
      <c r="AH15" s="6" t="s">
        <v>8</v>
      </c>
      <c r="AI15" s="5">
        <v>11130</v>
      </c>
      <c r="AJ15" s="5">
        <v>4980</v>
      </c>
      <c r="AK15" s="5">
        <v>2180</v>
      </c>
      <c r="AL15" s="5">
        <v>8490</v>
      </c>
      <c r="AM15" s="5">
        <v>3900</v>
      </c>
      <c r="AN15" s="5">
        <v>1770</v>
      </c>
      <c r="AO15" s="5">
        <v>7410</v>
      </c>
    </row>
    <row r="16" spans="2:45" ht="6.75" customHeight="1" thickBot="1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P16" s="60" t="s">
        <v>14</v>
      </c>
      <c r="Q16" s="45" t="s">
        <v>16</v>
      </c>
      <c r="R16" s="45" t="s">
        <v>18</v>
      </c>
      <c r="S16" s="39" t="str">
        <f t="shared" si="0"/>
        <v>11-20с неусовершенствованным покрытиемI</v>
      </c>
      <c r="T16" s="46">
        <v>5440</v>
      </c>
      <c r="V16" s="15" t="s">
        <v>11</v>
      </c>
      <c r="W16" s="43"/>
      <c r="X16" s="43"/>
      <c r="Y16" s="43"/>
      <c r="Z16" s="60" t="s">
        <v>14</v>
      </c>
      <c r="AA16" s="45" t="s">
        <v>16</v>
      </c>
      <c r="AB16" s="45" t="s">
        <v>18</v>
      </c>
      <c r="AC16" s="39" t="str">
        <f t="shared" si="1"/>
        <v>11-20с неусовершенствованным покрытиемI</v>
      </c>
      <c r="AD16" s="5">
        <v>7810</v>
      </c>
      <c r="AH16" s="6" t="s">
        <v>9</v>
      </c>
      <c r="AI16" s="5">
        <v>11290</v>
      </c>
      <c r="AJ16" s="5">
        <v>5060</v>
      </c>
      <c r="AK16" s="5">
        <v>2210</v>
      </c>
      <c r="AL16" s="5">
        <v>8620</v>
      </c>
      <c r="AM16" s="5">
        <v>3960</v>
      </c>
      <c r="AN16" s="5">
        <v>1800</v>
      </c>
      <c r="AO16" s="5">
        <v>7520</v>
      </c>
    </row>
    <row r="17" spans="2:41" ht="19.5" thickBot="1" x14ac:dyDescent="0.3">
      <c r="B17" s="27"/>
      <c r="C17" s="133" t="s">
        <v>145</v>
      </c>
      <c r="D17" s="133"/>
      <c r="E17" s="133"/>
      <c r="F17" s="62">
        <f>IFERROR(VLOOKUP(O6,S6:T96,2,FALSE)*O15*O18,0)</f>
        <v>0</v>
      </c>
      <c r="G17" s="27"/>
      <c r="H17" s="27"/>
      <c r="I17" s="27"/>
      <c r="J17" s="27"/>
      <c r="K17" s="27"/>
      <c r="L17" s="27"/>
      <c r="M17" s="27"/>
      <c r="O17" s="61">
        <f>L15/O12*100</f>
        <v>0</v>
      </c>
      <c r="P17" s="60" t="s">
        <v>14</v>
      </c>
      <c r="Q17" s="45" t="s">
        <v>16</v>
      </c>
      <c r="R17" s="45" t="s">
        <v>19</v>
      </c>
      <c r="S17" s="39" t="str">
        <f t="shared" si="0"/>
        <v>11-20с неусовершенствованным покрытиемII</v>
      </c>
      <c r="T17" s="46">
        <v>2690</v>
      </c>
      <c r="V17" s="15" t="s">
        <v>12</v>
      </c>
      <c r="W17" s="43"/>
      <c r="X17" s="43"/>
      <c r="Y17" s="43"/>
      <c r="Z17" s="60" t="s">
        <v>14</v>
      </c>
      <c r="AA17" s="45" t="s">
        <v>16</v>
      </c>
      <c r="AB17" s="45" t="s">
        <v>19</v>
      </c>
      <c r="AC17" s="39" t="str">
        <f t="shared" si="1"/>
        <v>11-20с неусовершенствованным покрытиемII</v>
      </c>
      <c r="AD17" s="5">
        <v>3560</v>
      </c>
      <c r="AH17" s="6" t="s">
        <v>10</v>
      </c>
      <c r="AI17" s="5">
        <v>11450</v>
      </c>
      <c r="AJ17" s="5">
        <v>5140</v>
      </c>
      <c r="AK17" s="5">
        <v>2250</v>
      </c>
      <c r="AL17" s="5">
        <v>8740</v>
      </c>
      <c r="AM17" s="5">
        <v>4020</v>
      </c>
      <c r="AN17" s="5">
        <v>1840</v>
      </c>
      <c r="AO17" s="5">
        <v>7640</v>
      </c>
    </row>
    <row r="18" spans="2:41" ht="7.5" customHeight="1" thickBot="1" x14ac:dyDescent="0.3">
      <c r="B18" s="27"/>
      <c r="C18" s="27"/>
      <c r="D18" s="27"/>
      <c r="E18" s="27"/>
      <c r="F18" s="63"/>
      <c r="G18" s="27"/>
      <c r="H18" s="27"/>
      <c r="I18" s="27"/>
      <c r="J18" s="27"/>
      <c r="K18" s="27"/>
      <c r="L18" s="27"/>
      <c r="M18" s="27"/>
      <c r="O18" s="61">
        <f>IF(O17&gt;25,0.99^(O17-25),1)</f>
        <v>1</v>
      </c>
      <c r="P18" s="60" t="s">
        <v>14</v>
      </c>
      <c r="Q18" s="45" t="s">
        <v>16</v>
      </c>
      <c r="R18" s="45" t="s">
        <v>20</v>
      </c>
      <c r="S18" s="39" t="str">
        <f t="shared" si="0"/>
        <v>11-20с неусовершенствованным покрытиемIII</v>
      </c>
      <c r="T18" s="46">
        <v>1980</v>
      </c>
      <c r="V18" s="15" t="s">
        <v>13</v>
      </c>
      <c r="Z18" s="60" t="s">
        <v>14</v>
      </c>
      <c r="AA18" s="45" t="s">
        <v>16</v>
      </c>
      <c r="AB18" s="45" t="s">
        <v>20</v>
      </c>
      <c r="AC18" s="39" t="str">
        <f t="shared" si="1"/>
        <v>11-20с неусовершенствованным покрытиемIII</v>
      </c>
      <c r="AD18" s="5">
        <v>1600</v>
      </c>
      <c r="AH18" s="6" t="s">
        <v>11</v>
      </c>
      <c r="AI18" s="5">
        <v>11600</v>
      </c>
      <c r="AJ18" s="5">
        <v>5230</v>
      </c>
      <c r="AK18" s="5">
        <v>2290</v>
      </c>
      <c r="AL18" s="5">
        <v>8870</v>
      </c>
      <c r="AM18" s="5">
        <v>4100</v>
      </c>
      <c r="AN18" s="5">
        <v>1880</v>
      </c>
      <c r="AO18" s="5">
        <v>7750</v>
      </c>
    </row>
    <row r="19" spans="2:41" ht="19.5" thickBot="1" x14ac:dyDescent="0.3">
      <c r="B19" s="27"/>
      <c r="C19" s="133" t="s">
        <v>146</v>
      </c>
      <c r="D19" s="133"/>
      <c r="E19" s="133"/>
      <c r="F19" s="133"/>
      <c r="G19" s="133"/>
      <c r="H19" s="52"/>
      <c r="I19" s="27"/>
      <c r="J19" s="27"/>
      <c r="K19" s="27"/>
      <c r="L19" s="27"/>
      <c r="M19" s="27"/>
      <c r="P19" s="64" t="s">
        <v>14</v>
      </c>
      <c r="Q19" s="53" t="s">
        <v>17</v>
      </c>
      <c r="R19" s="53" t="s">
        <v>18</v>
      </c>
      <c r="S19" s="39" t="str">
        <f t="shared" si="0"/>
        <v>11-20без покрытийI</v>
      </c>
      <c r="T19" s="54">
        <v>4730</v>
      </c>
      <c r="Z19" s="64" t="s">
        <v>14</v>
      </c>
      <c r="AA19" s="53" t="s">
        <v>17</v>
      </c>
      <c r="AB19" s="53" t="s">
        <v>18</v>
      </c>
      <c r="AC19" s="59" t="str">
        <f t="shared" si="1"/>
        <v>11-20без покрытийI</v>
      </c>
      <c r="AD19" s="5">
        <v>6770</v>
      </c>
      <c r="AH19" s="6" t="s">
        <v>12</v>
      </c>
      <c r="AI19" s="5">
        <v>11790</v>
      </c>
      <c r="AJ19" s="5">
        <v>5320</v>
      </c>
      <c r="AK19" s="5">
        <v>2340</v>
      </c>
      <c r="AL19" s="5">
        <v>9010</v>
      </c>
      <c r="AM19" s="5">
        <v>4180</v>
      </c>
      <c r="AN19" s="5">
        <v>1930</v>
      </c>
      <c r="AO19" s="5">
        <v>7880</v>
      </c>
    </row>
    <row r="20" spans="2:41" ht="7.5" customHeight="1" thickBot="1" x14ac:dyDescent="0.3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P20" s="65" t="s">
        <v>3</v>
      </c>
      <c r="Q20" s="38" t="s">
        <v>15</v>
      </c>
      <c r="R20" s="38" t="s">
        <v>18</v>
      </c>
      <c r="S20" s="39" t="str">
        <f t="shared" si="0"/>
        <v>21-30с усовершенствованным покрытиемI</v>
      </c>
      <c r="T20" s="40">
        <v>6210</v>
      </c>
      <c r="Z20" s="65" t="s">
        <v>3</v>
      </c>
      <c r="AA20" s="38" t="s">
        <v>15</v>
      </c>
      <c r="AB20" s="38" t="s">
        <v>18</v>
      </c>
      <c r="AC20" s="39" t="str">
        <f t="shared" si="1"/>
        <v>21-30с усовершенствованным покрытиемI</v>
      </c>
      <c r="AD20" s="5">
        <v>10370</v>
      </c>
      <c r="AH20" s="6" t="s">
        <v>13</v>
      </c>
      <c r="AI20" s="5">
        <v>11980</v>
      </c>
      <c r="AJ20" s="5">
        <v>5420</v>
      </c>
      <c r="AK20" s="5">
        <v>2380</v>
      </c>
      <c r="AL20" s="5">
        <v>9150</v>
      </c>
      <c r="AM20" s="5">
        <v>4260</v>
      </c>
      <c r="AN20" s="5">
        <v>1970</v>
      </c>
      <c r="AO20" s="5">
        <v>8010</v>
      </c>
    </row>
    <row r="21" spans="2:41" ht="16.5" thickBot="1" x14ac:dyDescent="0.3">
      <c r="B21" s="27"/>
      <c r="C21" s="133" t="s">
        <v>63</v>
      </c>
      <c r="D21" s="133"/>
      <c r="E21" s="138"/>
      <c r="F21" s="138"/>
      <c r="G21" s="27"/>
      <c r="H21" s="27"/>
      <c r="I21" s="27"/>
      <c r="J21" s="27"/>
      <c r="K21" s="27"/>
      <c r="L21" s="27"/>
      <c r="M21" s="27"/>
      <c r="P21" s="67" t="s">
        <v>3</v>
      </c>
      <c r="Q21" s="45" t="s">
        <v>15</v>
      </c>
      <c r="R21" s="45" t="s">
        <v>19</v>
      </c>
      <c r="S21" s="39" t="str">
        <f t="shared" si="0"/>
        <v>21-30с усовершенствованным покрытиемII</v>
      </c>
      <c r="T21" s="46">
        <v>3150</v>
      </c>
      <c r="Z21" s="67" t="s">
        <v>3</v>
      </c>
      <c r="AA21" s="45" t="s">
        <v>15</v>
      </c>
      <c r="AB21" s="45" t="s">
        <v>19</v>
      </c>
      <c r="AC21" s="39" t="str">
        <f t="shared" si="1"/>
        <v>21-30с усовершенствованным покрытиемII</v>
      </c>
      <c r="AD21" s="5">
        <v>4620</v>
      </c>
    </row>
    <row r="22" spans="2:41" ht="7.5" customHeight="1" thickBot="1" x14ac:dyDescent="0.3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P22" s="67" t="s">
        <v>3</v>
      </c>
      <c r="Q22" s="45" t="s">
        <v>15</v>
      </c>
      <c r="R22" s="45" t="s">
        <v>20</v>
      </c>
      <c r="S22" s="39" t="str">
        <f t="shared" si="0"/>
        <v>21-30с усовершенствованным покрытиемIII</v>
      </c>
      <c r="T22" s="46">
        <v>2090</v>
      </c>
      <c r="Z22" s="67" t="s">
        <v>3</v>
      </c>
      <c r="AA22" s="45" t="s">
        <v>15</v>
      </c>
      <c r="AB22" s="45" t="s">
        <v>20</v>
      </c>
      <c r="AC22" s="39" t="str">
        <f t="shared" si="1"/>
        <v>21-30с усовершенствованным покрытиемIII</v>
      </c>
      <c r="AD22" s="5">
        <v>2010</v>
      </c>
    </row>
    <row r="23" spans="2:41" ht="16.5" thickBot="1" x14ac:dyDescent="0.3">
      <c r="B23" s="27"/>
      <c r="C23" s="131" t="s">
        <v>62</v>
      </c>
      <c r="D23" s="131"/>
      <c r="E23" s="131"/>
      <c r="F23" s="131"/>
      <c r="G23" s="131"/>
      <c r="H23" s="131"/>
      <c r="I23" s="131"/>
      <c r="J23" s="69">
        <f>IF(F17=0,0,H19/F17*(1+L25/100))</f>
        <v>0</v>
      </c>
      <c r="K23" s="27"/>
      <c r="L23" s="27"/>
      <c r="M23" s="27"/>
      <c r="P23" s="67" t="s">
        <v>3</v>
      </c>
      <c r="Q23" s="45" t="s">
        <v>16</v>
      </c>
      <c r="R23" s="45" t="s">
        <v>18</v>
      </c>
      <c r="S23" s="39" t="str">
        <f t="shared" si="0"/>
        <v>21-30с неусовершенствованным покрытиемI</v>
      </c>
      <c r="T23" s="46">
        <v>4960</v>
      </c>
      <c r="V23" s="70">
        <f>J23</f>
        <v>0</v>
      </c>
      <c r="W23" s="70">
        <f>INT(V23)</f>
        <v>0</v>
      </c>
      <c r="X23" s="70">
        <f>V23-W23</f>
        <v>0</v>
      </c>
      <c r="Z23" s="67" t="s">
        <v>3</v>
      </c>
      <c r="AA23" s="45" t="s">
        <v>16</v>
      </c>
      <c r="AB23" s="45" t="s">
        <v>18</v>
      </c>
      <c r="AC23" s="39" t="str">
        <f t="shared" si="1"/>
        <v>21-30с неусовершенствованным покрытиемI</v>
      </c>
      <c r="AD23" s="5">
        <v>7910</v>
      </c>
    </row>
    <row r="24" spans="2:41" ht="6" customHeight="1" thickBot="1" x14ac:dyDescent="0.3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P24" s="67" t="s">
        <v>3</v>
      </c>
      <c r="Q24" s="45" t="s">
        <v>16</v>
      </c>
      <c r="R24" s="45" t="s">
        <v>19</v>
      </c>
      <c r="S24" s="39" t="str">
        <f t="shared" si="0"/>
        <v>21-30с неусовершенствованным покрытиемII</v>
      </c>
      <c r="T24" s="46">
        <v>2580</v>
      </c>
      <c r="Z24" s="67" t="s">
        <v>3</v>
      </c>
      <c r="AA24" s="45" t="s">
        <v>16</v>
      </c>
      <c r="AB24" s="45" t="s">
        <v>19</v>
      </c>
      <c r="AC24" s="39" t="str">
        <f t="shared" si="1"/>
        <v>21-30с неусовершенствованным покрытиемII</v>
      </c>
      <c r="AD24" s="5">
        <v>3610</v>
      </c>
    </row>
    <row r="25" spans="2:41" ht="48" customHeight="1" thickBot="1" x14ac:dyDescent="0.3">
      <c r="B25" s="27"/>
      <c r="C25" s="132" t="s">
        <v>67</v>
      </c>
      <c r="D25" s="132"/>
      <c r="E25" s="132"/>
      <c r="F25" s="132"/>
      <c r="G25" s="132"/>
      <c r="H25" s="132"/>
      <c r="I25" s="132"/>
      <c r="J25" s="132"/>
      <c r="K25" s="132"/>
      <c r="L25" s="71"/>
      <c r="M25" s="27"/>
      <c r="P25" s="67" t="s">
        <v>3</v>
      </c>
      <c r="Q25" s="45" t="s">
        <v>16</v>
      </c>
      <c r="R25" s="45" t="s">
        <v>20</v>
      </c>
      <c r="S25" s="39" t="str">
        <f t="shared" si="0"/>
        <v>21-30с неусовершенствованным покрытиемIII</v>
      </c>
      <c r="T25" s="46">
        <v>1790</v>
      </c>
      <c r="Z25" s="67" t="s">
        <v>3</v>
      </c>
      <c r="AA25" s="45" t="s">
        <v>16</v>
      </c>
      <c r="AB25" s="45" t="s">
        <v>20</v>
      </c>
      <c r="AC25" s="39" t="str">
        <f t="shared" si="1"/>
        <v>21-30с неусовершенствованным покрытиемIII</v>
      </c>
      <c r="AD25" s="5">
        <v>1620</v>
      </c>
    </row>
    <row r="26" spans="2:41" ht="6.75" customHeight="1" thickBot="1" x14ac:dyDescent="0.3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P26" s="72" t="s">
        <v>3</v>
      </c>
      <c r="Q26" s="53" t="s">
        <v>17</v>
      </c>
      <c r="R26" s="53" t="s">
        <v>18</v>
      </c>
      <c r="S26" s="39" t="str">
        <f t="shared" si="0"/>
        <v>21-30без покрытийI</v>
      </c>
      <c r="T26" s="54">
        <v>4300</v>
      </c>
      <c r="Z26" s="72" t="s">
        <v>3</v>
      </c>
      <c r="AA26" s="53" t="s">
        <v>17</v>
      </c>
      <c r="AB26" s="53" t="s">
        <v>18</v>
      </c>
      <c r="AC26" s="59" t="str">
        <f t="shared" si="1"/>
        <v>21-30без покрытийI</v>
      </c>
      <c r="AD26" s="5">
        <v>6870</v>
      </c>
    </row>
    <row r="27" spans="2:41" ht="16.5" thickBot="1" x14ac:dyDescent="0.3">
      <c r="B27" s="27"/>
      <c r="C27" s="133" t="s">
        <v>69</v>
      </c>
      <c r="D27" s="133"/>
      <c r="E27" s="133"/>
      <c r="F27" s="133"/>
      <c r="G27" s="133"/>
      <c r="H27" s="133"/>
      <c r="I27" s="133"/>
      <c r="J27" s="133"/>
      <c r="K27" s="133"/>
      <c r="L27" s="73">
        <f>IF(E21="0,5; 1,0",(IF(X23&lt;=0.25,W23,0)+IF(AND(X23&lt;=0.75,X23&gt;0.25),(W23+0.5),0)+IF(X23&gt;0.75,(W23+1),0)),0)+IF(E21="0,25; 0,5; 0,75; 1,0",(IF(X23&lt;=0.12,W23,0)+IF(AND(X23&lt;=0.37,X23&gt;0.12),(W23+0.25),0)+IF(AND(X23&lt;=0.62,X23&gt;0.37),(W23+0.5),0)+IF(AND(X23&lt;=0.87,X23&gt;0.62),(W23+0.75),0)+IF(X23&gt;0.87,(W23+1),0)),0)</f>
        <v>0</v>
      </c>
      <c r="M27" s="27"/>
      <c r="P27" s="65" t="s">
        <v>4</v>
      </c>
      <c r="Q27" s="38" t="s">
        <v>15</v>
      </c>
      <c r="R27" s="38" t="s">
        <v>18</v>
      </c>
      <c r="S27" s="39" t="str">
        <f t="shared" si="0"/>
        <v>31-40с усовершенствованным покрытиемI</v>
      </c>
      <c r="T27" s="40">
        <v>5700</v>
      </c>
      <c r="Z27" s="65" t="s">
        <v>4</v>
      </c>
      <c r="AA27" s="38" t="s">
        <v>15</v>
      </c>
      <c r="AB27" s="38" t="s">
        <v>18</v>
      </c>
      <c r="AC27" s="39" t="str">
        <f t="shared" si="1"/>
        <v>31-40с усовершенствованным покрытиемI</v>
      </c>
      <c r="AD27" s="5">
        <v>10520</v>
      </c>
    </row>
    <row r="28" spans="2:41" ht="6.75" customHeight="1" thickBo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P28" s="67" t="s">
        <v>4</v>
      </c>
      <c r="Q28" s="45" t="s">
        <v>15</v>
      </c>
      <c r="R28" s="45" t="s">
        <v>19</v>
      </c>
      <c r="S28" s="39" t="str">
        <f t="shared" si="0"/>
        <v>31-40с усовершенствованным покрытиемII</v>
      </c>
      <c r="T28" s="46">
        <v>3020</v>
      </c>
      <c r="Z28" s="67" t="s">
        <v>4</v>
      </c>
      <c r="AA28" s="45" t="s">
        <v>15</v>
      </c>
      <c r="AB28" s="45" t="s">
        <v>19</v>
      </c>
      <c r="AC28" s="39" t="str">
        <f t="shared" si="1"/>
        <v>31-40с усовершенствованным покрытиемII</v>
      </c>
      <c r="AD28" s="5">
        <v>4690</v>
      </c>
    </row>
    <row r="29" spans="2:41" ht="6.75" customHeight="1" thickBot="1" x14ac:dyDescent="0.3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P29" s="67" t="s">
        <v>4</v>
      </c>
      <c r="Q29" s="45" t="s">
        <v>15</v>
      </c>
      <c r="R29" s="45" t="s">
        <v>20</v>
      </c>
      <c r="S29" s="39" t="str">
        <f t="shared" si="0"/>
        <v>31-40с усовершенствованным покрытиемIII</v>
      </c>
      <c r="T29" s="46">
        <v>1890</v>
      </c>
      <c r="Z29" s="67" t="s">
        <v>4</v>
      </c>
      <c r="AA29" s="45" t="s">
        <v>15</v>
      </c>
      <c r="AB29" s="45" t="s">
        <v>20</v>
      </c>
      <c r="AC29" s="39" t="str">
        <f t="shared" si="1"/>
        <v>31-40с усовершенствованным покрытиемIII</v>
      </c>
      <c r="AD29" s="5">
        <v>2040</v>
      </c>
    </row>
    <row r="30" spans="2:41" ht="16.5" thickBot="1" x14ac:dyDescent="0.3">
      <c r="B30" s="27"/>
      <c r="C30" s="139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27"/>
      <c r="P30" s="67" t="s">
        <v>4</v>
      </c>
      <c r="Q30" s="45" t="s">
        <v>16</v>
      </c>
      <c r="R30" s="45" t="s">
        <v>18</v>
      </c>
      <c r="S30" s="39" t="str">
        <f t="shared" si="0"/>
        <v>31-40с неусовершенствованным покрытиемI</v>
      </c>
      <c r="T30" s="46">
        <v>4560</v>
      </c>
      <c r="Z30" s="67" t="s">
        <v>4</v>
      </c>
      <c r="AA30" s="45" t="s">
        <v>16</v>
      </c>
      <c r="AB30" s="45" t="s">
        <v>18</v>
      </c>
      <c r="AC30" s="39" t="str">
        <f t="shared" si="1"/>
        <v>31-40с неусовершенствованным покрытиемI</v>
      </c>
      <c r="AD30" s="5">
        <v>8030</v>
      </c>
    </row>
    <row r="31" spans="2:41" ht="6" customHeight="1" thickBot="1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P31" s="67" t="s">
        <v>4</v>
      </c>
      <c r="Q31" s="45" t="s">
        <v>16</v>
      </c>
      <c r="R31" s="45" t="s">
        <v>19</v>
      </c>
      <c r="S31" s="39" t="str">
        <f t="shared" si="0"/>
        <v>31-40с неусовершенствованным покрытиемII</v>
      </c>
      <c r="T31" s="46">
        <v>2480</v>
      </c>
      <c r="Z31" s="67" t="s">
        <v>4</v>
      </c>
      <c r="AA31" s="45" t="s">
        <v>16</v>
      </c>
      <c r="AB31" s="45" t="s">
        <v>19</v>
      </c>
      <c r="AC31" s="39" t="str">
        <f t="shared" si="1"/>
        <v>31-40с неусовершенствованным покрытиемII</v>
      </c>
      <c r="AD31" s="5">
        <v>3670</v>
      </c>
    </row>
    <row r="32" spans="2:41" ht="16.5" thickBot="1" x14ac:dyDescent="0.3">
      <c r="B32" s="27"/>
      <c r="C32" s="133" t="s">
        <v>59</v>
      </c>
      <c r="D32" s="133"/>
      <c r="E32" s="133"/>
      <c r="F32" s="133"/>
      <c r="G32" s="44"/>
      <c r="H32" s="27"/>
      <c r="I32" s="27"/>
      <c r="J32" s="27"/>
      <c r="K32" s="27"/>
      <c r="L32" s="27"/>
      <c r="M32" s="27"/>
      <c r="P32" s="67" t="s">
        <v>4</v>
      </c>
      <c r="Q32" s="45" t="s">
        <v>16</v>
      </c>
      <c r="R32" s="45" t="s">
        <v>20</v>
      </c>
      <c r="S32" s="39" t="str">
        <f t="shared" si="0"/>
        <v>31-40с неусовершенствованным покрытиемIII</v>
      </c>
      <c r="T32" s="46">
        <v>1620</v>
      </c>
      <c r="Z32" s="67" t="s">
        <v>4</v>
      </c>
      <c r="AA32" s="45" t="s">
        <v>16</v>
      </c>
      <c r="AB32" s="45" t="s">
        <v>20</v>
      </c>
      <c r="AC32" s="39" t="str">
        <f t="shared" si="1"/>
        <v>31-40с неусовершенствованным покрытиемIII</v>
      </c>
      <c r="AD32" s="5">
        <v>1640</v>
      </c>
    </row>
    <row r="33" spans="2:30" ht="7.5" customHeight="1" thickBot="1" x14ac:dyDescent="0.3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P33" s="72" t="s">
        <v>4</v>
      </c>
      <c r="Q33" s="53" t="s">
        <v>17</v>
      </c>
      <c r="R33" s="53" t="s">
        <v>18</v>
      </c>
      <c r="S33" s="39" t="str">
        <f t="shared" si="0"/>
        <v>31-40без покрытийI</v>
      </c>
      <c r="T33" s="54">
        <v>3920</v>
      </c>
      <c r="Z33" s="72" t="s">
        <v>4</v>
      </c>
      <c r="AA33" s="53" t="s">
        <v>17</v>
      </c>
      <c r="AB33" s="53" t="s">
        <v>18</v>
      </c>
      <c r="AC33" s="59" t="str">
        <f t="shared" si="1"/>
        <v>31-40без покрытийI</v>
      </c>
      <c r="AD33" s="5">
        <v>6980</v>
      </c>
    </row>
    <row r="34" spans="2:30" ht="16.5" thickBot="1" x14ac:dyDescent="0.3">
      <c r="B34" s="27"/>
      <c r="C34" s="51" t="s">
        <v>21</v>
      </c>
      <c r="D34" s="51"/>
      <c r="E34" s="140"/>
      <c r="F34" s="140"/>
      <c r="G34" s="140"/>
      <c r="H34" s="140"/>
      <c r="I34" s="140"/>
      <c r="J34" s="27"/>
      <c r="K34" s="27"/>
      <c r="L34" s="27"/>
      <c r="M34" s="27"/>
      <c r="P34" s="65" t="s">
        <v>5</v>
      </c>
      <c r="Q34" s="38" t="s">
        <v>15</v>
      </c>
      <c r="R34" s="38" t="s">
        <v>18</v>
      </c>
      <c r="S34" s="39" t="str">
        <f t="shared" si="0"/>
        <v>41-50с усовершенствованным покрытиемI</v>
      </c>
      <c r="T34" s="40">
        <v>5250</v>
      </c>
      <c r="Z34" s="65" t="s">
        <v>5</v>
      </c>
      <c r="AA34" s="38" t="s">
        <v>15</v>
      </c>
      <c r="AB34" s="38" t="s">
        <v>18</v>
      </c>
      <c r="AC34" s="39" t="str">
        <f t="shared" si="1"/>
        <v>41-50с усовершенствованным покрытиемI</v>
      </c>
      <c r="AD34" s="5">
        <v>10670</v>
      </c>
    </row>
    <row r="35" spans="2:30" ht="6" customHeight="1" thickBo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P35" s="67" t="s">
        <v>5</v>
      </c>
      <c r="Q35" s="45" t="s">
        <v>15</v>
      </c>
      <c r="R35" s="45" t="s">
        <v>19</v>
      </c>
      <c r="S35" s="39" t="str">
        <f t="shared" si="0"/>
        <v>41-50с усовершенствованным покрытиемII</v>
      </c>
      <c r="T35" s="46">
        <v>2910</v>
      </c>
      <c r="Z35" s="67" t="s">
        <v>5</v>
      </c>
      <c r="AA35" s="45" t="s">
        <v>15</v>
      </c>
      <c r="AB35" s="45" t="s">
        <v>19</v>
      </c>
      <c r="AC35" s="39" t="str">
        <f t="shared" si="1"/>
        <v>41-50с усовершенствованным покрытиемII</v>
      </c>
      <c r="AD35" s="5">
        <v>4750</v>
      </c>
    </row>
    <row r="36" spans="2:30" ht="16.5" thickBot="1" x14ac:dyDescent="0.3">
      <c r="B36" s="27"/>
      <c r="C36" s="133" t="s">
        <v>22</v>
      </c>
      <c r="D36" s="133"/>
      <c r="E36" s="133"/>
      <c r="F36" s="52"/>
      <c r="G36" s="27"/>
      <c r="H36" s="137" t="str">
        <f>IF(AND(E34="без покрытий",OR(F36="-",F36="II",F36="III")),"Укажите класс территории 'I'","")</f>
        <v/>
      </c>
      <c r="I36" s="137"/>
      <c r="J36" s="137"/>
      <c r="K36" s="137"/>
      <c r="L36" s="137"/>
      <c r="M36" s="27"/>
      <c r="O36" s="33">
        <v>152</v>
      </c>
      <c r="P36" s="67" t="s">
        <v>5</v>
      </c>
      <c r="Q36" s="45" t="s">
        <v>15</v>
      </c>
      <c r="R36" s="45" t="s">
        <v>20</v>
      </c>
      <c r="S36" s="39" t="str">
        <f t="shared" si="0"/>
        <v>41-50с усовершенствованным покрытиемIII</v>
      </c>
      <c r="T36" s="46">
        <v>1720</v>
      </c>
      <c r="Z36" s="67" t="s">
        <v>5</v>
      </c>
      <c r="AA36" s="45" t="s">
        <v>15</v>
      </c>
      <c r="AB36" s="45" t="s">
        <v>20</v>
      </c>
      <c r="AC36" s="39" t="str">
        <f t="shared" si="1"/>
        <v>41-50с усовершенствованным покрытиемIII</v>
      </c>
      <c r="AD36" s="5">
        <v>2070</v>
      </c>
    </row>
    <row r="37" spans="2:30" ht="7.5" customHeight="1" thickBot="1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O37" s="33">
        <v>213</v>
      </c>
      <c r="P37" s="67" t="s">
        <v>5</v>
      </c>
      <c r="Q37" s="45" t="s">
        <v>16</v>
      </c>
      <c r="R37" s="45" t="s">
        <v>18</v>
      </c>
      <c r="S37" s="39" t="str">
        <f t="shared" si="0"/>
        <v>41-50с неусовершенствованным покрытиемI</v>
      </c>
      <c r="T37" s="46">
        <v>4220</v>
      </c>
      <c r="Z37" s="67" t="s">
        <v>5</v>
      </c>
      <c r="AA37" s="45" t="s">
        <v>16</v>
      </c>
      <c r="AB37" s="45" t="s">
        <v>18</v>
      </c>
      <c r="AC37" s="39" t="str">
        <f t="shared" si="1"/>
        <v>41-50с неусовершенствованным покрытиемI</v>
      </c>
      <c r="AD37" s="5">
        <v>8140</v>
      </c>
    </row>
    <row r="38" spans="2:30" ht="16.5" thickBot="1" x14ac:dyDescent="0.3">
      <c r="B38" s="27"/>
      <c r="C38" s="132" t="s">
        <v>60</v>
      </c>
      <c r="D38" s="132"/>
      <c r="E38" s="132"/>
      <c r="F38" s="132"/>
      <c r="G38" s="132"/>
      <c r="H38" s="132"/>
      <c r="I38" s="132"/>
      <c r="J38" s="132"/>
      <c r="K38" s="132"/>
      <c r="L38" s="52"/>
      <c r="M38" s="27"/>
      <c r="O38" s="55">
        <f>L38/O37*100</f>
        <v>0</v>
      </c>
      <c r="P38" s="67" t="s">
        <v>5</v>
      </c>
      <c r="Q38" s="45" t="s">
        <v>16</v>
      </c>
      <c r="R38" s="45" t="s">
        <v>19</v>
      </c>
      <c r="S38" s="39" t="str">
        <f t="shared" si="0"/>
        <v>41-50с неусовершенствованным покрытиемII</v>
      </c>
      <c r="T38" s="46">
        <v>2390</v>
      </c>
      <c r="Z38" s="67" t="s">
        <v>5</v>
      </c>
      <c r="AA38" s="45" t="s">
        <v>16</v>
      </c>
      <c r="AB38" s="45" t="s">
        <v>19</v>
      </c>
      <c r="AC38" s="39" t="str">
        <f t="shared" si="1"/>
        <v>41-50с неусовершенствованным покрытиемII</v>
      </c>
      <c r="AD38" s="5">
        <v>3730</v>
      </c>
    </row>
    <row r="39" spans="2:30" ht="6" customHeight="1" thickBot="1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O39" s="61">
        <f>IF(O38&gt;30,1.01^(O38-30),1)</f>
        <v>1</v>
      </c>
      <c r="P39" s="67" t="s">
        <v>5</v>
      </c>
      <c r="Q39" s="45" t="s">
        <v>16</v>
      </c>
      <c r="R39" s="45" t="s">
        <v>20</v>
      </c>
      <c r="S39" s="39" t="str">
        <f t="shared" si="0"/>
        <v>41-50с неусовершенствованным покрытиемIII</v>
      </c>
      <c r="T39" s="46">
        <v>1480</v>
      </c>
      <c r="Z39" s="67" t="s">
        <v>5</v>
      </c>
      <c r="AA39" s="45" t="s">
        <v>16</v>
      </c>
      <c r="AB39" s="45" t="s">
        <v>20</v>
      </c>
      <c r="AC39" s="39" t="str">
        <f t="shared" si="1"/>
        <v>41-50с неусовершенствованным покрытиемIII</v>
      </c>
      <c r="AD39" s="5">
        <v>1660</v>
      </c>
    </row>
    <row r="40" spans="2:30" ht="19.5" thickBot="1" x14ac:dyDescent="0.3">
      <c r="B40" s="27"/>
      <c r="C40" s="133" t="s">
        <v>145</v>
      </c>
      <c r="D40" s="133"/>
      <c r="E40" s="133"/>
      <c r="F40" s="62">
        <f>IFERROR(VLOOKUP($Y$6,$AC$6:$AD$96,2,FALSE)*O39,0)</f>
        <v>0</v>
      </c>
      <c r="G40" s="27"/>
      <c r="H40" s="27"/>
      <c r="I40" s="27"/>
      <c r="J40" s="27"/>
      <c r="K40" s="27"/>
      <c r="L40" s="27"/>
      <c r="M40" s="27"/>
      <c r="P40" s="72" t="s">
        <v>5</v>
      </c>
      <c r="Q40" s="53" t="s">
        <v>17</v>
      </c>
      <c r="R40" s="53" t="s">
        <v>18</v>
      </c>
      <c r="S40" s="39" t="str">
        <f t="shared" si="0"/>
        <v>41-50без покрытийI</v>
      </c>
      <c r="T40" s="54">
        <v>3610</v>
      </c>
      <c r="Z40" s="72" t="s">
        <v>5</v>
      </c>
      <c r="AA40" s="53" t="s">
        <v>17</v>
      </c>
      <c r="AB40" s="53" t="s">
        <v>18</v>
      </c>
      <c r="AC40" s="59" t="str">
        <f t="shared" si="1"/>
        <v>41-50без покрытийI</v>
      </c>
      <c r="AD40" s="5">
        <v>7080</v>
      </c>
    </row>
    <row r="41" spans="2:30" ht="6" customHeight="1" thickBot="1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P41" s="65" t="s">
        <v>6</v>
      </c>
      <c r="Q41" s="38" t="s">
        <v>15</v>
      </c>
      <c r="R41" s="38" t="s">
        <v>18</v>
      </c>
      <c r="S41" s="39" t="str">
        <f t="shared" si="0"/>
        <v>51-60с усовершенствованным покрытиемI</v>
      </c>
      <c r="T41" s="40">
        <v>4870</v>
      </c>
      <c r="Z41" s="65" t="s">
        <v>6</v>
      </c>
      <c r="AA41" s="38" t="s">
        <v>15</v>
      </c>
      <c r="AB41" s="38" t="s">
        <v>18</v>
      </c>
      <c r="AC41" s="39" t="str">
        <f t="shared" si="1"/>
        <v>51-60с усовершенствованным покрытиемI</v>
      </c>
      <c r="AD41" s="5">
        <v>10820</v>
      </c>
    </row>
    <row r="42" spans="2:30" ht="19.5" thickBot="1" x14ac:dyDescent="0.3">
      <c r="B42" s="27"/>
      <c r="C42" s="133" t="s">
        <v>146</v>
      </c>
      <c r="D42" s="133"/>
      <c r="E42" s="133"/>
      <c r="F42" s="133"/>
      <c r="G42" s="133"/>
      <c r="H42" s="52"/>
      <c r="I42" s="27"/>
      <c r="J42" s="27"/>
      <c r="K42" s="27"/>
      <c r="L42" s="27"/>
      <c r="M42" s="27"/>
      <c r="P42" s="67" t="s">
        <v>6</v>
      </c>
      <c r="Q42" s="45" t="s">
        <v>15</v>
      </c>
      <c r="R42" s="45" t="s">
        <v>19</v>
      </c>
      <c r="S42" s="39" t="str">
        <f t="shared" si="0"/>
        <v>51-60с усовершенствованным покрытиемII</v>
      </c>
      <c r="T42" s="46">
        <v>2800</v>
      </c>
      <c r="Z42" s="67" t="s">
        <v>6</v>
      </c>
      <c r="AA42" s="45" t="s">
        <v>15</v>
      </c>
      <c r="AB42" s="45" t="s">
        <v>19</v>
      </c>
      <c r="AC42" s="39" t="str">
        <f t="shared" si="1"/>
        <v>51-60с усовершенствованным покрытиемII</v>
      </c>
      <c r="AD42" s="5">
        <v>4820</v>
      </c>
    </row>
    <row r="43" spans="2:30" ht="6" customHeight="1" thickBot="1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P43" s="67" t="s">
        <v>6</v>
      </c>
      <c r="Q43" s="45" t="s">
        <v>15</v>
      </c>
      <c r="R43" s="45" t="s">
        <v>20</v>
      </c>
      <c r="S43" s="39" t="str">
        <f t="shared" si="0"/>
        <v>51-60с усовершенствованным покрытиемIII</v>
      </c>
      <c r="T43" s="46">
        <v>1580</v>
      </c>
      <c r="Z43" s="67" t="s">
        <v>6</v>
      </c>
      <c r="AA43" s="45" t="s">
        <v>15</v>
      </c>
      <c r="AB43" s="45" t="s">
        <v>20</v>
      </c>
      <c r="AC43" s="39" t="str">
        <f t="shared" si="1"/>
        <v>51-60с усовершенствованным покрытиемIII</v>
      </c>
      <c r="AD43" s="5">
        <v>2110</v>
      </c>
    </row>
    <row r="44" spans="2:30" ht="16.5" customHeight="1" thickBot="1" x14ac:dyDescent="0.3">
      <c r="B44" s="27"/>
      <c r="C44" s="133" t="s">
        <v>63</v>
      </c>
      <c r="D44" s="133"/>
      <c r="E44" s="138"/>
      <c r="F44" s="138"/>
      <c r="G44" s="27"/>
      <c r="H44" s="27"/>
      <c r="I44" s="27"/>
      <c r="J44" s="27"/>
      <c r="K44" s="27"/>
      <c r="L44" s="27"/>
      <c r="M44" s="27"/>
      <c r="P44" s="67" t="s">
        <v>6</v>
      </c>
      <c r="Q44" s="45" t="s">
        <v>16</v>
      </c>
      <c r="R44" s="45" t="s">
        <v>18</v>
      </c>
      <c r="S44" s="39" t="str">
        <f t="shared" si="0"/>
        <v>51-60с неусовершенствованным покрытиемI</v>
      </c>
      <c r="T44" s="46">
        <v>3900</v>
      </c>
      <c r="Z44" s="67" t="s">
        <v>6</v>
      </c>
      <c r="AA44" s="45" t="s">
        <v>16</v>
      </c>
      <c r="AB44" s="45" t="s">
        <v>18</v>
      </c>
      <c r="AC44" s="39" t="str">
        <f t="shared" si="1"/>
        <v>51-60с неусовершенствованным покрытиемI</v>
      </c>
      <c r="AD44" s="5">
        <v>8250</v>
      </c>
    </row>
    <row r="45" spans="2:30" ht="5.25" customHeight="1" thickBot="1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P45" s="67" t="s">
        <v>6</v>
      </c>
      <c r="Q45" s="45" t="s">
        <v>16</v>
      </c>
      <c r="R45" s="45" t="s">
        <v>19</v>
      </c>
      <c r="S45" s="39" t="str">
        <f t="shared" si="0"/>
        <v>51-60с неусовершенствованным покрытиемII</v>
      </c>
      <c r="T45" s="46">
        <v>2310</v>
      </c>
      <c r="Z45" s="67" t="s">
        <v>6</v>
      </c>
      <c r="AA45" s="45" t="s">
        <v>16</v>
      </c>
      <c r="AB45" s="45" t="s">
        <v>19</v>
      </c>
      <c r="AC45" s="39" t="str">
        <f t="shared" si="1"/>
        <v>51-60с неусовершенствованным покрытиемII</v>
      </c>
      <c r="AD45" s="5">
        <v>3780</v>
      </c>
    </row>
    <row r="46" spans="2:30" ht="16.5" thickBot="1" x14ac:dyDescent="0.3">
      <c r="B46" s="27"/>
      <c r="C46" s="131" t="s">
        <v>62</v>
      </c>
      <c r="D46" s="131"/>
      <c r="E46" s="131"/>
      <c r="F46" s="131"/>
      <c r="G46" s="131"/>
      <c r="H46" s="131"/>
      <c r="I46" s="69">
        <f>IF(F40=0,0,H42/F40*(1+L48/100))</f>
        <v>0</v>
      </c>
      <c r="J46" s="27"/>
      <c r="K46" s="27"/>
      <c r="L46" s="27"/>
      <c r="M46" s="27"/>
      <c r="P46" s="67" t="s">
        <v>6</v>
      </c>
      <c r="Q46" s="45" t="s">
        <v>16</v>
      </c>
      <c r="R46" s="45" t="s">
        <v>20</v>
      </c>
      <c r="S46" s="39" t="str">
        <f t="shared" si="0"/>
        <v>51-60с неусовершенствованным покрытиемIII</v>
      </c>
      <c r="T46" s="46">
        <v>1370</v>
      </c>
      <c r="V46" s="70">
        <f>I46</f>
        <v>0</v>
      </c>
      <c r="W46" s="70">
        <f>INT(V46)</f>
        <v>0</v>
      </c>
      <c r="X46" s="70">
        <f>V46-W46</f>
        <v>0</v>
      </c>
      <c r="Z46" s="67" t="s">
        <v>6</v>
      </c>
      <c r="AA46" s="45" t="s">
        <v>16</v>
      </c>
      <c r="AB46" s="45" t="s">
        <v>20</v>
      </c>
      <c r="AC46" s="39" t="str">
        <f t="shared" si="1"/>
        <v>51-60с неусовершенствованным покрытиемIII</v>
      </c>
      <c r="AD46" s="5">
        <v>1700</v>
      </c>
    </row>
    <row r="47" spans="2:30" ht="6" customHeight="1" thickBot="1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P47" s="72" t="s">
        <v>6</v>
      </c>
      <c r="Q47" s="53" t="s">
        <v>17</v>
      </c>
      <c r="R47" s="53" t="s">
        <v>18</v>
      </c>
      <c r="S47" s="39" t="str">
        <f t="shared" si="0"/>
        <v>51-60без покрытийI</v>
      </c>
      <c r="T47" s="54">
        <v>3330</v>
      </c>
      <c r="Z47" s="72" t="s">
        <v>6</v>
      </c>
      <c r="AA47" s="53" t="s">
        <v>17</v>
      </c>
      <c r="AB47" s="53" t="s">
        <v>18</v>
      </c>
      <c r="AC47" s="59" t="str">
        <f t="shared" si="1"/>
        <v>51-60без покрытийI</v>
      </c>
      <c r="AD47" s="5">
        <v>7180</v>
      </c>
    </row>
    <row r="48" spans="2:30" ht="46.5" customHeight="1" thickBot="1" x14ac:dyDescent="0.3">
      <c r="B48" s="27"/>
      <c r="C48" s="132" t="s">
        <v>67</v>
      </c>
      <c r="D48" s="132"/>
      <c r="E48" s="132"/>
      <c r="F48" s="132"/>
      <c r="G48" s="132"/>
      <c r="H48" s="132"/>
      <c r="I48" s="132"/>
      <c r="J48" s="132"/>
      <c r="K48" s="132"/>
      <c r="L48" s="71"/>
      <c r="M48" s="27"/>
      <c r="P48" s="65" t="s">
        <v>7</v>
      </c>
      <c r="Q48" s="38" t="s">
        <v>15</v>
      </c>
      <c r="R48" s="38" t="s">
        <v>18</v>
      </c>
      <c r="S48" s="39" t="str">
        <f t="shared" si="0"/>
        <v>61-70с усовершенствованным покрытиемI</v>
      </c>
      <c r="T48" s="40">
        <v>4540</v>
      </c>
      <c r="Z48" s="65" t="s">
        <v>7</v>
      </c>
      <c r="AA48" s="38" t="s">
        <v>15</v>
      </c>
      <c r="AB48" s="38" t="s">
        <v>18</v>
      </c>
      <c r="AC48" s="39" t="str">
        <f t="shared" si="1"/>
        <v>61-70с усовершенствованным покрытиемI</v>
      </c>
      <c r="AD48" s="5">
        <v>10970</v>
      </c>
    </row>
    <row r="49" spans="2:30" ht="6" customHeight="1" thickBot="1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P49" s="67" t="s">
        <v>7</v>
      </c>
      <c r="Q49" s="45" t="s">
        <v>15</v>
      </c>
      <c r="R49" s="45" t="s">
        <v>19</v>
      </c>
      <c r="S49" s="39" t="str">
        <f t="shared" si="0"/>
        <v>61-70с усовершенствованным покрытиемII</v>
      </c>
      <c r="T49" s="46">
        <v>2700</v>
      </c>
      <c r="Z49" s="67" t="s">
        <v>7</v>
      </c>
      <c r="AA49" s="45" t="s">
        <v>15</v>
      </c>
      <c r="AB49" s="45" t="s">
        <v>19</v>
      </c>
      <c r="AC49" s="39" t="str">
        <f t="shared" si="1"/>
        <v>61-70с усовершенствованным покрытиемII</v>
      </c>
      <c r="AD49" s="5">
        <v>4900</v>
      </c>
    </row>
    <row r="50" spans="2:30" ht="16.5" thickBot="1" x14ac:dyDescent="0.3">
      <c r="B50" s="27"/>
      <c r="C50" s="133" t="s">
        <v>70</v>
      </c>
      <c r="D50" s="133"/>
      <c r="E50" s="133"/>
      <c r="F50" s="133"/>
      <c r="G50" s="133"/>
      <c r="H50" s="133"/>
      <c r="I50" s="133"/>
      <c r="J50" s="133"/>
      <c r="K50" s="133"/>
      <c r="L50" s="73">
        <f>IF(E44="0,5; 1,0",(IF(X46&lt;=0.25,W46,0)+IF(AND(X46&lt;=0.75,X46&gt;0.25),(W46+0.5),0)+IF(X46&gt;0.75,(W46+1),0)),0)+IF(E44="0,25; 0,5; 0,75; 1,0",(IF(X46&lt;=0.12,W46,0)+IF(AND(X46&lt;=0.37,X46&gt;0.12),(W46+0.25),0)+IF(AND(X46&lt;=0.62,X46&gt;0.37),(W46+0.5),0)+IF(AND(X46&lt;=0.87,X46&gt;0.62),(W46+0.75),0)+IF(X46&gt;0.87,(W46+1),0)),0)</f>
        <v>0</v>
      </c>
      <c r="M50" s="27"/>
      <c r="P50" s="67" t="s">
        <v>7</v>
      </c>
      <c r="Q50" s="45" t="s">
        <v>15</v>
      </c>
      <c r="R50" s="45" t="s">
        <v>20</v>
      </c>
      <c r="S50" s="39" t="str">
        <f t="shared" si="0"/>
        <v>61-70с усовершенствованным покрытиемIII</v>
      </c>
      <c r="T50" s="46">
        <v>1470</v>
      </c>
      <c r="W50" s="74"/>
      <c r="Z50" s="67" t="s">
        <v>7</v>
      </c>
      <c r="AA50" s="45" t="s">
        <v>15</v>
      </c>
      <c r="AB50" s="45" t="s">
        <v>20</v>
      </c>
      <c r="AC50" s="39" t="str">
        <f t="shared" si="1"/>
        <v>61-70с усовершенствованным покрытиемIII</v>
      </c>
      <c r="AD50" s="5">
        <v>2140</v>
      </c>
    </row>
    <row r="51" spans="2:30" ht="5.25" customHeight="1" thickBot="1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P51" s="67" t="s">
        <v>7</v>
      </c>
      <c r="Q51" s="45" t="s">
        <v>16</v>
      </c>
      <c r="R51" s="45" t="s">
        <v>18</v>
      </c>
      <c r="S51" s="39" t="str">
        <f t="shared" si="0"/>
        <v>61-70с неусовершенствованным покрытиемI</v>
      </c>
      <c r="T51" s="46">
        <v>3650</v>
      </c>
      <c r="Z51" s="67" t="s">
        <v>7</v>
      </c>
      <c r="AA51" s="45" t="s">
        <v>16</v>
      </c>
      <c r="AB51" s="45" t="s">
        <v>18</v>
      </c>
      <c r="AC51" s="39" t="str">
        <f t="shared" si="1"/>
        <v>61-70с неусовершенствованным покрытиемI</v>
      </c>
      <c r="AD51" s="5">
        <v>8370</v>
      </c>
    </row>
    <row r="52" spans="2:30" ht="16.5" thickBot="1" x14ac:dyDescent="0.3">
      <c r="B52" s="27"/>
      <c r="C52" s="134" t="s">
        <v>68</v>
      </c>
      <c r="D52" s="134"/>
      <c r="E52" s="134"/>
      <c r="F52" s="134"/>
      <c r="G52" s="134"/>
      <c r="H52" s="134"/>
      <c r="I52" s="134"/>
      <c r="J52" s="73">
        <f>L50+L27</f>
        <v>0</v>
      </c>
      <c r="K52" s="27"/>
      <c r="L52" s="27"/>
      <c r="M52" s="27"/>
      <c r="P52" s="67" t="s">
        <v>7</v>
      </c>
      <c r="Q52" s="45" t="s">
        <v>16</v>
      </c>
      <c r="R52" s="45" t="s">
        <v>19</v>
      </c>
      <c r="S52" s="39" t="str">
        <f t="shared" si="0"/>
        <v>61-70с неусовершенствованным покрытиемII</v>
      </c>
      <c r="T52" s="46">
        <v>2230</v>
      </c>
      <c r="Z52" s="67" t="s">
        <v>7</v>
      </c>
      <c r="AA52" s="45" t="s">
        <v>16</v>
      </c>
      <c r="AB52" s="45" t="s">
        <v>19</v>
      </c>
      <c r="AC52" s="39" t="str">
        <f t="shared" si="1"/>
        <v>61-70с неусовершенствованным покрытиемII</v>
      </c>
      <c r="AD52" s="5">
        <v>3840</v>
      </c>
    </row>
    <row r="53" spans="2:30" ht="6" customHeight="1" thickBot="1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P53" s="67" t="s">
        <v>7</v>
      </c>
      <c r="Q53" s="45" t="s">
        <v>16</v>
      </c>
      <c r="R53" s="45" t="s">
        <v>20</v>
      </c>
      <c r="S53" s="39" t="str">
        <f t="shared" si="0"/>
        <v>61-70с неусовершенствованным покрытиемIII</v>
      </c>
      <c r="T53" s="46">
        <v>1270</v>
      </c>
      <c r="Z53" s="67" t="s">
        <v>7</v>
      </c>
      <c r="AA53" s="45" t="s">
        <v>16</v>
      </c>
      <c r="AB53" s="45" t="s">
        <v>20</v>
      </c>
      <c r="AC53" s="39" t="str">
        <f t="shared" si="1"/>
        <v>61-70с неусовершенствованным покрытиемIII</v>
      </c>
      <c r="AD53" s="5">
        <v>1730</v>
      </c>
    </row>
    <row r="54" spans="2:30" ht="16.5" thickBot="1" x14ac:dyDescent="0.3">
      <c r="P54" s="72" t="s">
        <v>7</v>
      </c>
      <c r="Q54" s="53" t="s">
        <v>17</v>
      </c>
      <c r="R54" s="53" t="s">
        <v>18</v>
      </c>
      <c r="S54" s="39" t="str">
        <f t="shared" si="0"/>
        <v>61-70без покрытийI</v>
      </c>
      <c r="T54" s="54">
        <v>3090</v>
      </c>
      <c r="Z54" s="72" t="s">
        <v>7</v>
      </c>
      <c r="AA54" s="53" t="s">
        <v>17</v>
      </c>
      <c r="AB54" s="53" t="s">
        <v>18</v>
      </c>
      <c r="AC54" s="59" t="str">
        <f t="shared" si="1"/>
        <v>61-70без покрытийI</v>
      </c>
      <c r="AD54" s="5">
        <v>7300</v>
      </c>
    </row>
    <row r="55" spans="2:30" ht="16.5" thickBot="1" x14ac:dyDescent="0.3">
      <c r="P55" s="65" t="s">
        <v>8</v>
      </c>
      <c r="Q55" s="38" t="s">
        <v>15</v>
      </c>
      <c r="R55" s="38" t="s">
        <v>18</v>
      </c>
      <c r="S55" s="39" t="str">
        <f t="shared" si="0"/>
        <v>71-80с усовершенствованным покрытиемI</v>
      </c>
      <c r="T55" s="40">
        <v>4260</v>
      </c>
      <c r="Z55" s="65" t="s">
        <v>8</v>
      </c>
      <c r="AA55" s="38" t="s">
        <v>15</v>
      </c>
      <c r="AB55" s="38" t="s">
        <v>18</v>
      </c>
      <c r="AC55" s="39" t="str">
        <f t="shared" si="1"/>
        <v>71-80с усовершенствованным покрытиемI</v>
      </c>
      <c r="AD55" s="5">
        <v>11130</v>
      </c>
    </row>
    <row r="56" spans="2:30" ht="16.5" thickBot="1" x14ac:dyDescent="0.3">
      <c r="P56" s="67" t="s">
        <v>8</v>
      </c>
      <c r="Q56" s="45" t="s">
        <v>15</v>
      </c>
      <c r="R56" s="45" t="s">
        <v>19</v>
      </c>
      <c r="S56" s="39" t="str">
        <f t="shared" si="0"/>
        <v>71-80с усовершенствованным покрытиемII</v>
      </c>
      <c r="T56" s="46">
        <v>2610</v>
      </c>
      <c r="Z56" s="67" t="s">
        <v>8</v>
      </c>
      <c r="AA56" s="45" t="s">
        <v>15</v>
      </c>
      <c r="AB56" s="45" t="s">
        <v>19</v>
      </c>
      <c r="AC56" s="39" t="str">
        <f t="shared" si="1"/>
        <v>71-80с усовершенствованным покрытиемII</v>
      </c>
      <c r="AD56" s="5">
        <v>4980</v>
      </c>
    </row>
    <row r="57" spans="2:30" ht="16.5" thickBot="1" x14ac:dyDescent="0.3">
      <c r="P57" s="67" t="s">
        <v>8</v>
      </c>
      <c r="Q57" s="45" t="s">
        <v>15</v>
      </c>
      <c r="R57" s="45" t="s">
        <v>20</v>
      </c>
      <c r="S57" s="39" t="str">
        <f t="shared" si="0"/>
        <v>71-80с усовершенствованным покрытиемIII</v>
      </c>
      <c r="T57" s="46">
        <v>1370</v>
      </c>
      <c r="Z57" s="67" t="s">
        <v>8</v>
      </c>
      <c r="AA57" s="45" t="s">
        <v>15</v>
      </c>
      <c r="AB57" s="45" t="s">
        <v>20</v>
      </c>
      <c r="AC57" s="39" t="str">
        <f t="shared" si="1"/>
        <v>71-80с усовершенствованным покрытиемIII</v>
      </c>
      <c r="AD57" s="5">
        <v>2180</v>
      </c>
    </row>
    <row r="58" spans="2:30" ht="16.5" thickBot="1" x14ac:dyDescent="0.3">
      <c r="P58" s="67" t="s">
        <v>8</v>
      </c>
      <c r="Q58" s="45" t="s">
        <v>16</v>
      </c>
      <c r="R58" s="45" t="s">
        <v>18</v>
      </c>
      <c r="S58" s="39" t="str">
        <f t="shared" si="0"/>
        <v>71-80с неусовершенствованным покрытиемI</v>
      </c>
      <c r="T58" s="46">
        <v>3420</v>
      </c>
      <c r="Z58" s="67" t="s">
        <v>8</v>
      </c>
      <c r="AA58" s="45" t="s">
        <v>16</v>
      </c>
      <c r="AB58" s="45" t="s">
        <v>18</v>
      </c>
      <c r="AC58" s="39" t="str">
        <f t="shared" si="1"/>
        <v>71-80с неусовершенствованным покрытиемI</v>
      </c>
      <c r="AD58" s="5">
        <v>8490</v>
      </c>
    </row>
    <row r="59" spans="2:30" ht="16.5" thickBot="1" x14ac:dyDescent="0.3">
      <c r="P59" s="67" t="s">
        <v>8</v>
      </c>
      <c r="Q59" s="45" t="s">
        <v>16</v>
      </c>
      <c r="R59" s="45" t="s">
        <v>19</v>
      </c>
      <c r="S59" s="39" t="str">
        <f t="shared" si="0"/>
        <v>71-80с неусовершенствованным покрытиемII</v>
      </c>
      <c r="T59" s="46">
        <v>2170</v>
      </c>
      <c r="Z59" s="67" t="s">
        <v>8</v>
      </c>
      <c r="AA59" s="45" t="s">
        <v>16</v>
      </c>
      <c r="AB59" s="45" t="s">
        <v>19</v>
      </c>
      <c r="AC59" s="39" t="str">
        <f t="shared" si="1"/>
        <v>71-80с неусовершенствованным покрытиемII</v>
      </c>
      <c r="AD59" s="5">
        <v>3900</v>
      </c>
    </row>
    <row r="60" spans="2:30" ht="16.5" thickBot="1" x14ac:dyDescent="0.3">
      <c r="P60" s="67" t="s">
        <v>8</v>
      </c>
      <c r="Q60" s="45" t="s">
        <v>16</v>
      </c>
      <c r="R60" s="45" t="s">
        <v>20</v>
      </c>
      <c r="S60" s="39" t="str">
        <f t="shared" si="0"/>
        <v>71-80с неусовершенствованным покрытиемIII</v>
      </c>
      <c r="T60" s="46">
        <v>1190</v>
      </c>
      <c r="Z60" s="67" t="s">
        <v>8</v>
      </c>
      <c r="AA60" s="45" t="s">
        <v>16</v>
      </c>
      <c r="AB60" s="45" t="s">
        <v>20</v>
      </c>
      <c r="AC60" s="39" t="str">
        <f t="shared" si="1"/>
        <v>71-80с неусовершенствованным покрытиемIII</v>
      </c>
      <c r="AD60" s="5">
        <v>1770</v>
      </c>
    </row>
    <row r="61" spans="2:30" ht="16.5" thickBot="1" x14ac:dyDescent="0.3">
      <c r="P61" s="72" t="s">
        <v>8</v>
      </c>
      <c r="Q61" s="53" t="s">
        <v>17</v>
      </c>
      <c r="R61" s="53" t="s">
        <v>18</v>
      </c>
      <c r="S61" s="39" t="str">
        <f t="shared" si="0"/>
        <v>71-80без покрытийI</v>
      </c>
      <c r="T61" s="54">
        <v>2930</v>
      </c>
      <c r="Z61" s="72" t="s">
        <v>8</v>
      </c>
      <c r="AA61" s="53" t="s">
        <v>17</v>
      </c>
      <c r="AB61" s="53" t="s">
        <v>18</v>
      </c>
      <c r="AC61" s="59" t="str">
        <f t="shared" si="1"/>
        <v>71-80без покрытийI</v>
      </c>
      <c r="AD61" s="5">
        <v>7410</v>
      </c>
    </row>
    <row r="62" spans="2:30" ht="16.5" thickBot="1" x14ac:dyDescent="0.3">
      <c r="P62" s="65" t="s">
        <v>9</v>
      </c>
      <c r="Q62" s="38" t="s">
        <v>15</v>
      </c>
      <c r="R62" s="38" t="s">
        <v>18</v>
      </c>
      <c r="S62" s="39" t="str">
        <f t="shared" si="0"/>
        <v>81-90с усовершенствованным покрытиемI</v>
      </c>
      <c r="T62" s="40">
        <v>4000</v>
      </c>
      <c r="Z62" s="65" t="s">
        <v>9</v>
      </c>
      <c r="AA62" s="38" t="s">
        <v>15</v>
      </c>
      <c r="AB62" s="38" t="s">
        <v>18</v>
      </c>
      <c r="AC62" s="39" t="str">
        <f t="shared" si="1"/>
        <v>81-90с усовершенствованным покрытиемI</v>
      </c>
      <c r="AD62" s="5">
        <v>11290</v>
      </c>
    </row>
    <row r="63" spans="2:30" ht="16.5" thickBot="1" x14ac:dyDescent="0.3">
      <c r="P63" s="67" t="s">
        <v>9</v>
      </c>
      <c r="Q63" s="45" t="s">
        <v>15</v>
      </c>
      <c r="R63" s="45" t="s">
        <v>19</v>
      </c>
      <c r="S63" s="39" t="str">
        <f t="shared" si="0"/>
        <v>81-90с усовершенствованным покрытиемII</v>
      </c>
      <c r="T63" s="46">
        <v>2530</v>
      </c>
      <c r="Z63" s="67" t="s">
        <v>9</v>
      </c>
      <c r="AA63" s="45" t="s">
        <v>15</v>
      </c>
      <c r="AB63" s="45" t="s">
        <v>19</v>
      </c>
      <c r="AC63" s="39" t="str">
        <f t="shared" si="1"/>
        <v>81-90с усовершенствованным покрытиемII</v>
      </c>
      <c r="AD63" s="5">
        <v>5060</v>
      </c>
    </row>
    <row r="64" spans="2:30" ht="16.5" thickBot="1" x14ac:dyDescent="0.3">
      <c r="P64" s="67" t="s">
        <v>9</v>
      </c>
      <c r="Q64" s="45" t="s">
        <v>15</v>
      </c>
      <c r="R64" s="45" t="s">
        <v>20</v>
      </c>
      <c r="S64" s="39" t="str">
        <f t="shared" si="0"/>
        <v>81-90с усовершенствованным покрытиемIII</v>
      </c>
      <c r="T64" s="46">
        <v>1280</v>
      </c>
      <c r="Z64" s="67" t="s">
        <v>9</v>
      </c>
      <c r="AA64" s="45" t="s">
        <v>15</v>
      </c>
      <c r="AB64" s="45" t="s">
        <v>20</v>
      </c>
      <c r="AC64" s="39" t="str">
        <f t="shared" si="1"/>
        <v>81-90с усовершенствованным покрытиемIII</v>
      </c>
      <c r="AD64" s="5">
        <v>2210</v>
      </c>
    </row>
    <row r="65" spans="16:30" ht="16.5" thickBot="1" x14ac:dyDescent="0.3">
      <c r="P65" s="67" t="s">
        <v>9</v>
      </c>
      <c r="Q65" s="45" t="s">
        <v>16</v>
      </c>
      <c r="R65" s="45" t="s">
        <v>18</v>
      </c>
      <c r="S65" s="39" t="str">
        <f t="shared" si="0"/>
        <v>81-90с неусовершенствованным покрытиемI</v>
      </c>
      <c r="T65" s="46">
        <v>3210</v>
      </c>
      <c r="Z65" s="67" t="s">
        <v>9</v>
      </c>
      <c r="AA65" s="45" t="s">
        <v>16</v>
      </c>
      <c r="AB65" s="45" t="s">
        <v>18</v>
      </c>
      <c r="AC65" s="39" t="str">
        <f t="shared" si="1"/>
        <v>81-90с неусовершенствованным покрытиемI</v>
      </c>
      <c r="AD65" s="5">
        <v>8620</v>
      </c>
    </row>
    <row r="66" spans="16:30" ht="16.5" thickBot="1" x14ac:dyDescent="0.3">
      <c r="P66" s="67" t="s">
        <v>9</v>
      </c>
      <c r="Q66" s="45" t="s">
        <v>16</v>
      </c>
      <c r="R66" s="45" t="s">
        <v>19</v>
      </c>
      <c r="S66" s="39" t="str">
        <f t="shared" si="0"/>
        <v>81-90с неусовершенствованным покрытиемII</v>
      </c>
      <c r="T66" s="46">
        <v>2100</v>
      </c>
      <c r="Z66" s="67" t="s">
        <v>9</v>
      </c>
      <c r="AA66" s="45" t="s">
        <v>16</v>
      </c>
      <c r="AB66" s="45" t="s">
        <v>19</v>
      </c>
      <c r="AC66" s="39" t="str">
        <f t="shared" si="1"/>
        <v>81-90с неусовершенствованным покрытиемII</v>
      </c>
      <c r="AD66" s="5">
        <v>3960</v>
      </c>
    </row>
    <row r="67" spans="16:30" ht="16.5" thickBot="1" x14ac:dyDescent="0.3">
      <c r="P67" s="67" t="s">
        <v>9</v>
      </c>
      <c r="Q67" s="45" t="s">
        <v>16</v>
      </c>
      <c r="R67" s="45" t="s">
        <v>20</v>
      </c>
      <c r="S67" s="39" t="str">
        <f t="shared" si="0"/>
        <v>81-90с неусовершенствованным покрытиемIII</v>
      </c>
      <c r="T67" s="46">
        <v>1100</v>
      </c>
      <c r="Z67" s="67" t="s">
        <v>9</v>
      </c>
      <c r="AA67" s="45" t="s">
        <v>16</v>
      </c>
      <c r="AB67" s="45" t="s">
        <v>20</v>
      </c>
      <c r="AC67" s="39" t="str">
        <f t="shared" si="1"/>
        <v>81-90с неусовершенствованным покрытиемIII</v>
      </c>
      <c r="AD67" s="5">
        <v>1800</v>
      </c>
    </row>
    <row r="68" spans="16:30" ht="16.5" thickBot="1" x14ac:dyDescent="0.3">
      <c r="P68" s="72" t="s">
        <v>9</v>
      </c>
      <c r="Q68" s="53" t="s">
        <v>17</v>
      </c>
      <c r="R68" s="53" t="s">
        <v>18</v>
      </c>
      <c r="S68" s="39" t="str">
        <f t="shared" si="0"/>
        <v>81-90без покрытийI</v>
      </c>
      <c r="T68" s="54">
        <v>2770</v>
      </c>
      <c r="Z68" s="72" t="s">
        <v>9</v>
      </c>
      <c r="AA68" s="53" t="s">
        <v>17</v>
      </c>
      <c r="AB68" s="53" t="s">
        <v>18</v>
      </c>
      <c r="AC68" s="59" t="str">
        <f t="shared" si="1"/>
        <v>81-90без покрытийI</v>
      </c>
      <c r="AD68" s="5">
        <v>7520</v>
      </c>
    </row>
    <row r="69" spans="16:30" ht="16.5" thickBot="1" x14ac:dyDescent="0.3">
      <c r="P69" s="65" t="s">
        <v>10</v>
      </c>
      <c r="Q69" s="38" t="s">
        <v>15</v>
      </c>
      <c r="R69" s="38" t="s">
        <v>18</v>
      </c>
      <c r="S69" s="39" t="str">
        <f t="shared" si="0"/>
        <v>91-100с усовершенствованным покрытиемI</v>
      </c>
      <c r="T69" s="40">
        <v>3780</v>
      </c>
      <c r="Z69" s="65" t="s">
        <v>10</v>
      </c>
      <c r="AA69" s="38" t="s">
        <v>15</v>
      </c>
      <c r="AB69" s="38" t="s">
        <v>18</v>
      </c>
      <c r="AC69" s="39" t="str">
        <f t="shared" si="1"/>
        <v>91-100с усовершенствованным покрытиемI</v>
      </c>
      <c r="AD69" s="5">
        <v>11450</v>
      </c>
    </row>
    <row r="70" spans="16:30" ht="16.5" thickBot="1" x14ac:dyDescent="0.3">
      <c r="P70" s="67" t="s">
        <v>10</v>
      </c>
      <c r="Q70" s="45" t="s">
        <v>15</v>
      </c>
      <c r="R70" s="45" t="s">
        <v>19</v>
      </c>
      <c r="S70" s="39" t="str">
        <f t="shared" si="0"/>
        <v>91-100с усовершенствованным покрытиемII</v>
      </c>
      <c r="T70" s="46">
        <v>2450</v>
      </c>
      <c r="Z70" s="67" t="s">
        <v>10</v>
      </c>
      <c r="AA70" s="45" t="s">
        <v>15</v>
      </c>
      <c r="AB70" s="45" t="s">
        <v>19</v>
      </c>
      <c r="AC70" s="39" t="str">
        <f t="shared" si="1"/>
        <v>91-100с усовершенствованным покрытиемII</v>
      </c>
      <c r="AD70" s="5">
        <v>5140</v>
      </c>
    </row>
    <row r="71" spans="16:30" ht="16.5" thickBot="1" x14ac:dyDescent="0.3">
      <c r="P71" s="67" t="s">
        <v>10</v>
      </c>
      <c r="Q71" s="45" t="s">
        <v>15</v>
      </c>
      <c r="R71" s="45" t="s">
        <v>20</v>
      </c>
      <c r="S71" s="39" t="str">
        <f t="shared" ref="S71:S96" si="2">CONCATENATE(P71,Q71,R71)</f>
        <v>91-100с усовершенствованным покрытиемIII</v>
      </c>
      <c r="T71" s="46">
        <v>1200</v>
      </c>
      <c r="Z71" s="67" t="s">
        <v>10</v>
      </c>
      <c r="AA71" s="45" t="s">
        <v>15</v>
      </c>
      <c r="AB71" s="45" t="s">
        <v>20</v>
      </c>
      <c r="AC71" s="39" t="str">
        <f t="shared" ref="AC71:AC96" si="3">CONCATENATE(Z71,AA71,AB71)</f>
        <v>91-100с усовершенствованным покрытиемIII</v>
      </c>
      <c r="AD71" s="5">
        <v>2250</v>
      </c>
    </row>
    <row r="72" spans="16:30" ht="16.5" thickBot="1" x14ac:dyDescent="0.3">
      <c r="P72" s="67" t="s">
        <v>10</v>
      </c>
      <c r="Q72" s="45" t="s">
        <v>16</v>
      </c>
      <c r="R72" s="45" t="s">
        <v>18</v>
      </c>
      <c r="S72" s="39" t="str">
        <f t="shared" si="2"/>
        <v>91-100с неусовершенствованным покрытиемI</v>
      </c>
      <c r="T72" s="46">
        <v>3040</v>
      </c>
      <c r="Z72" s="67" t="s">
        <v>10</v>
      </c>
      <c r="AA72" s="45" t="s">
        <v>16</v>
      </c>
      <c r="AB72" s="45" t="s">
        <v>18</v>
      </c>
      <c r="AC72" s="39" t="str">
        <f t="shared" si="3"/>
        <v>91-100с неусовершенствованным покрытиемI</v>
      </c>
      <c r="AD72" s="5">
        <v>8740</v>
      </c>
    </row>
    <row r="73" spans="16:30" ht="16.5" thickBot="1" x14ac:dyDescent="0.3">
      <c r="P73" s="67" t="s">
        <v>10</v>
      </c>
      <c r="Q73" s="45" t="s">
        <v>16</v>
      </c>
      <c r="R73" s="45" t="s">
        <v>19</v>
      </c>
      <c r="S73" s="39" t="str">
        <f t="shared" si="2"/>
        <v>91-100с неусовершенствованным покрытиемII</v>
      </c>
      <c r="T73" s="46">
        <v>2030</v>
      </c>
      <c r="Z73" s="67" t="s">
        <v>10</v>
      </c>
      <c r="AA73" s="45" t="s">
        <v>16</v>
      </c>
      <c r="AB73" s="45" t="s">
        <v>19</v>
      </c>
      <c r="AC73" s="39" t="str">
        <f t="shared" si="3"/>
        <v>91-100с неусовершенствованным покрытиемII</v>
      </c>
      <c r="AD73" s="5">
        <v>4020</v>
      </c>
    </row>
    <row r="74" spans="16:30" ht="16.5" thickBot="1" x14ac:dyDescent="0.3">
      <c r="P74" s="67" t="s">
        <v>10</v>
      </c>
      <c r="Q74" s="45" t="s">
        <v>16</v>
      </c>
      <c r="R74" s="45" t="s">
        <v>20</v>
      </c>
      <c r="S74" s="39" t="str">
        <f t="shared" si="2"/>
        <v>91-100с неусовершенствованным покрытиемIII</v>
      </c>
      <c r="T74" s="46">
        <v>1040</v>
      </c>
      <c r="Z74" s="67" t="s">
        <v>10</v>
      </c>
      <c r="AA74" s="45" t="s">
        <v>16</v>
      </c>
      <c r="AB74" s="45" t="s">
        <v>20</v>
      </c>
      <c r="AC74" s="39" t="str">
        <f t="shared" si="3"/>
        <v>91-100с неусовершенствованным покрытиемIII</v>
      </c>
      <c r="AD74" s="5">
        <v>1840</v>
      </c>
    </row>
    <row r="75" spans="16:30" ht="16.5" thickBot="1" x14ac:dyDescent="0.3">
      <c r="P75" s="72" t="s">
        <v>10</v>
      </c>
      <c r="Q75" s="53" t="s">
        <v>17</v>
      </c>
      <c r="R75" s="53" t="s">
        <v>18</v>
      </c>
      <c r="S75" s="39" t="str">
        <f t="shared" si="2"/>
        <v>91-100без покрытийI</v>
      </c>
      <c r="T75" s="54">
        <v>2630</v>
      </c>
      <c r="Z75" s="72" t="s">
        <v>10</v>
      </c>
      <c r="AA75" s="53" t="s">
        <v>17</v>
      </c>
      <c r="AB75" s="53" t="s">
        <v>18</v>
      </c>
      <c r="AC75" s="59" t="str">
        <f t="shared" si="3"/>
        <v>91-100без покрытийI</v>
      </c>
      <c r="AD75" s="5">
        <v>7640</v>
      </c>
    </row>
    <row r="76" spans="16:30" ht="16.5" thickBot="1" x14ac:dyDescent="0.3">
      <c r="P76" s="65" t="s">
        <v>11</v>
      </c>
      <c r="Q76" s="38" t="s">
        <v>15</v>
      </c>
      <c r="R76" s="38" t="s">
        <v>18</v>
      </c>
      <c r="S76" s="39" t="str">
        <f t="shared" si="2"/>
        <v>101-110с усовершенствованным покрытиемI</v>
      </c>
      <c r="T76" s="40">
        <v>3580</v>
      </c>
      <c r="Z76" s="65" t="s">
        <v>11</v>
      </c>
      <c r="AA76" s="38" t="s">
        <v>15</v>
      </c>
      <c r="AB76" s="38" t="s">
        <v>18</v>
      </c>
      <c r="AC76" s="39" t="str">
        <f t="shared" si="3"/>
        <v>101-110с усовершенствованным покрытиемI</v>
      </c>
      <c r="AD76" s="5">
        <v>11600</v>
      </c>
    </row>
    <row r="77" spans="16:30" ht="16.5" thickBot="1" x14ac:dyDescent="0.3">
      <c r="P77" s="67" t="s">
        <v>11</v>
      </c>
      <c r="Q77" s="45" t="s">
        <v>15</v>
      </c>
      <c r="R77" s="45" t="s">
        <v>19</v>
      </c>
      <c r="S77" s="39" t="str">
        <f t="shared" si="2"/>
        <v>101-110с усовершенствованным покрытиемII</v>
      </c>
      <c r="T77" s="46">
        <v>2370</v>
      </c>
      <c r="Z77" s="67" t="s">
        <v>11</v>
      </c>
      <c r="AA77" s="45" t="s">
        <v>15</v>
      </c>
      <c r="AB77" s="45" t="s">
        <v>19</v>
      </c>
      <c r="AC77" s="39" t="str">
        <f t="shared" si="3"/>
        <v>101-110с усовершенствованным покрытиемII</v>
      </c>
      <c r="AD77" s="5">
        <v>5230</v>
      </c>
    </row>
    <row r="78" spans="16:30" ht="16.5" thickBot="1" x14ac:dyDescent="0.3">
      <c r="P78" s="67" t="s">
        <v>11</v>
      </c>
      <c r="Q78" s="45" t="s">
        <v>15</v>
      </c>
      <c r="R78" s="45" t="s">
        <v>20</v>
      </c>
      <c r="S78" s="39" t="str">
        <f t="shared" si="2"/>
        <v>101-110с усовершенствованным покрытиемIII</v>
      </c>
      <c r="T78" s="46">
        <v>1130</v>
      </c>
      <c r="Z78" s="67" t="s">
        <v>11</v>
      </c>
      <c r="AA78" s="45" t="s">
        <v>15</v>
      </c>
      <c r="AB78" s="45" t="s">
        <v>20</v>
      </c>
      <c r="AC78" s="39" t="str">
        <f t="shared" si="3"/>
        <v>101-110с усовершенствованным покрытиемIII</v>
      </c>
      <c r="AD78" s="5">
        <v>2290</v>
      </c>
    </row>
    <row r="79" spans="16:30" ht="16.5" thickBot="1" x14ac:dyDescent="0.3">
      <c r="P79" s="67" t="s">
        <v>11</v>
      </c>
      <c r="Q79" s="45" t="s">
        <v>16</v>
      </c>
      <c r="R79" s="45" t="s">
        <v>18</v>
      </c>
      <c r="S79" s="39" t="str">
        <f t="shared" si="2"/>
        <v>101-110с неусовершенствованным покрытиемI</v>
      </c>
      <c r="T79" s="46">
        <v>2880</v>
      </c>
      <c r="Z79" s="67" t="s">
        <v>11</v>
      </c>
      <c r="AA79" s="45" t="s">
        <v>16</v>
      </c>
      <c r="AB79" s="45" t="s">
        <v>18</v>
      </c>
      <c r="AC79" s="39" t="str">
        <f t="shared" si="3"/>
        <v>101-110с неусовершенствованным покрытиемI</v>
      </c>
      <c r="AD79" s="5">
        <v>8870</v>
      </c>
    </row>
    <row r="80" spans="16:30" ht="16.5" thickBot="1" x14ac:dyDescent="0.3">
      <c r="P80" s="67" t="s">
        <v>11</v>
      </c>
      <c r="Q80" s="45" t="s">
        <v>16</v>
      </c>
      <c r="R80" s="45" t="s">
        <v>19</v>
      </c>
      <c r="S80" s="39" t="str">
        <f t="shared" si="2"/>
        <v>101-110с неусовершенствованным покрытиемII</v>
      </c>
      <c r="T80" s="46">
        <v>1970</v>
      </c>
      <c r="Z80" s="67" t="s">
        <v>11</v>
      </c>
      <c r="AA80" s="45" t="s">
        <v>16</v>
      </c>
      <c r="AB80" s="45" t="s">
        <v>19</v>
      </c>
      <c r="AC80" s="39" t="str">
        <f t="shared" si="3"/>
        <v>101-110с неусовершенствованным покрытиемII</v>
      </c>
      <c r="AD80" s="5">
        <v>4100</v>
      </c>
    </row>
    <row r="81" spans="16:30" ht="16.5" thickBot="1" x14ac:dyDescent="0.3">
      <c r="P81" s="67" t="s">
        <v>11</v>
      </c>
      <c r="Q81" s="45" t="s">
        <v>16</v>
      </c>
      <c r="R81" s="45" t="s">
        <v>20</v>
      </c>
      <c r="S81" s="39" t="str">
        <f t="shared" si="2"/>
        <v>101-110с неусовершенствованным покрытиемIII</v>
      </c>
      <c r="T81" s="46">
        <v>980</v>
      </c>
      <c r="Z81" s="67" t="s">
        <v>11</v>
      </c>
      <c r="AA81" s="45" t="s">
        <v>16</v>
      </c>
      <c r="AB81" s="45" t="s">
        <v>20</v>
      </c>
      <c r="AC81" s="39" t="str">
        <f t="shared" si="3"/>
        <v>101-110с неусовершенствованным покрытиемIII</v>
      </c>
      <c r="AD81" s="5">
        <v>1880</v>
      </c>
    </row>
    <row r="82" spans="16:30" ht="16.5" thickBot="1" x14ac:dyDescent="0.3">
      <c r="P82" s="72" t="s">
        <v>11</v>
      </c>
      <c r="Q82" s="53" t="s">
        <v>17</v>
      </c>
      <c r="R82" s="53" t="s">
        <v>18</v>
      </c>
      <c r="S82" s="39" t="str">
        <f t="shared" si="2"/>
        <v>101-110без покрытийI</v>
      </c>
      <c r="T82" s="54">
        <v>2510</v>
      </c>
      <c r="Z82" s="72" t="s">
        <v>11</v>
      </c>
      <c r="AA82" s="53" t="s">
        <v>17</v>
      </c>
      <c r="AB82" s="53" t="s">
        <v>18</v>
      </c>
      <c r="AC82" s="59" t="str">
        <f t="shared" si="3"/>
        <v>101-110без покрытийI</v>
      </c>
      <c r="AD82" s="5">
        <v>7750</v>
      </c>
    </row>
    <row r="83" spans="16:30" ht="16.5" thickBot="1" x14ac:dyDescent="0.3">
      <c r="P83" s="65" t="s">
        <v>12</v>
      </c>
      <c r="Q83" s="38" t="s">
        <v>15</v>
      </c>
      <c r="R83" s="38" t="s">
        <v>18</v>
      </c>
      <c r="S83" s="39" t="str">
        <f t="shared" si="2"/>
        <v>111-120с усовершенствованным покрытиемI</v>
      </c>
      <c r="T83" s="40">
        <v>3410</v>
      </c>
      <c r="Z83" s="65" t="s">
        <v>12</v>
      </c>
      <c r="AA83" s="38" t="s">
        <v>15</v>
      </c>
      <c r="AB83" s="38" t="s">
        <v>18</v>
      </c>
      <c r="AC83" s="39" t="str">
        <f t="shared" si="3"/>
        <v>111-120с усовершенствованным покрытиемI</v>
      </c>
      <c r="AD83" s="5">
        <v>11790</v>
      </c>
    </row>
    <row r="84" spans="16:30" ht="16.5" thickBot="1" x14ac:dyDescent="0.3">
      <c r="P84" s="67" t="s">
        <v>12</v>
      </c>
      <c r="Q84" s="45" t="s">
        <v>15</v>
      </c>
      <c r="R84" s="45" t="s">
        <v>19</v>
      </c>
      <c r="S84" s="39" t="str">
        <f t="shared" si="2"/>
        <v>111-120с усовершенствованным покрытиемII</v>
      </c>
      <c r="T84" s="46">
        <v>2300</v>
      </c>
      <c r="Z84" s="67" t="s">
        <v>12</v>
      </c>
      <c r="AA84" s="45" t="s">
        <v>15</v>
      </c>
      <c r="AB84" s="45" t="s">
        <v>19</v>
      </c>
      <c r="AC84" s="39" t="str">
        <f t="shared" si="3"/>
        <v>111-120с усовершенствованным покрытиемII</v>
      </c>
      <c r="AD84" s="5">
        <v>5320</v>
      </c>
    </row>
    <row r="85" spans="16:30" ht="16.5" thickBot="1" x14ac:dyDescent="0.3">
      <c r="P85" s="67" t="s">
        <v>12</v>
      </c>
      <c r="Q85" s="45" t="s">
        <v>15</v>
      </c>
      <c r="R85" s="45" t="s">
        <v>20</v>
      </c>
      <c r="S85" s="39" t="str">
        <f t="shared" si="2"/>
        <v>111-120с усовершенствованным покрытиемIII</v>
      </c>
      <c r="T85" s="46">
        <v>1070</v>
      </c>
      <c r="Z85" s="67" t="s">
        <v>12</v>
      </c>
      <c r="AA85" s="45" t="s">
        <v>15</v>
      </c>
      <c r="AB85" s="45" t="s">
        <v>20</v>
      </c>
      <c r="AC85" s="39" t="str">
        <f t="shared" si="3"/>
        <v>111-120с усовершенствованным покрытиемIII</v>
      </c>
      <c r="AD85" s="5">
        <v>2340</v>
      </c>
    </row>
    <row r="86" spans="16:30" ht="16.5" thickBot="1" x14ac:dyDescent="0.3">
      <c r="P86" s="67" t="s">
        <v>12</v>
      </c>
      <c r="Q86" s="45" t="s">
        <v>16</v>
      </c>
      <c r="R86" s="45" t="s">
        <v>18</v>
      </c>
      <c r="S86" s="39" t="str">
        <f t="shared" si="2"/>
        <v>111-120с неусовершенствованным покрытиемI</v>
      </c>
      <c r="T86" s="46">
        <v>2740</v>
      </c>
      <c r="Z86" s="67" t="s">
        <v>12</v>
      </c>
      <c r="AA86" s="45" t="s">
        <v>16</v>
      </c>
      <c r="AB86" s="45" t="s">
        <v>18</v>
      </c>
      <c r="AC86" s="39" t="str">
        <f t="shared" si="3"/>
        <v>111-120с неусовершенствованным покрытиемI</v>
      </c>
      <c r="AD86" s="5">
        <v>9010</v>
      </c>
    </row>
    <row r="87" spans="16:30" ht="16.5" thickBot="1" x14ac:dyDescent="0.3">
      <c r="P87" s="67" t="s">
        <v>12</v>
      </c>
      <c r="Q87" s="45" t="s">
        <v>16</v>
      </c>
      <c r="R87" s="45" t="s">
        <v>19</v>
      </c>
      <c r="S87" s="39" t="str">
        <f t="shared" si="2"/>
        <v>111-120с неусовершенствованным покрытиемII</v>
      </c>
      <c r="T87" s="46">
        <v>1920</v>
      </c>
      <c r="Z87" s="67" t="s">
        <v>12</v>
      </c>
      <c r="AA87" s="45" t="s">
        <v>16</v>
      </c>
      <c r="AB87" s="45" t="s">
        <v>19</v>
      </c>
      <c r="AC87" s="39" t="str">
        <f t="shared" si="3"/>
        <v>111-120с неусовершенствованным покрытиемII</v>
      </c>
      <c r="AD87" s="5">
        <v>4180</v>
      </c>
    </row>
    <row r="88" spans="16:30" ht="16.5" thickBot="1" x14ac:dyDescent="0.3">
      <c r="P88" s="67" t="s">
        <v>12</v>
      </c>
      <c r="Q88" s="45" t="s">
        <v>16</v>
      </c>
      <c r="R88" s="45" t="s">
        <v>20</v>
      </c>
      <c r="S88" s="39" t="str">
        <f t="shared" si="2"/>
        <v>111-120с неусовершенствованным покрытиемIII</v>
      </c>
      <c r="T88" s="46">
        <v>920</v>
      </c>
      <c r="Z88" s="67" t="s">
        <v>12</v>
      </c>
      <c r="AA88" s="45" t="s">
        <v>16</v>
      </c>
      <c r="AB88" s="45" t="s">
        <v>20</v>
      </c>
      <c r="AC88" s="39" t="str">
        <f t="shared" si="3"/>
        <v>111-120с неусовершенствованным покрытиемIII</v>
      </c>
      <c r="AD88" s="5">
        <v>1930</v>
      </c>
    </row>
    <row r="89" spans="16:30" ht="16.5" thickBot="1" x14ac:dyDescent="0.3">
      <c r="P89" s="72" t="s">
        <v>12</v>
      </c>
      <c r="Q89" s="53" t="s">
        <v>17</v>
      </c>
      <c r="R89" s="53" t="s">
        <v>18</v>
      </c>
      <c r="S89" s="39" t="str">
        <f t="shared" si="2"/>
        <v>111-120без покрытийI</v>
      </c>
      <c r="T89" s="54">
        <v>2390</v>
      </c>
      <c r="Z89" s="72" t="s">
        <v>12</v>
      </c>
      <c r="AA89" s="53" t="s">
        <v>17</v>
      </c>
      <c r="AB89" s="53" t="s">
        <v>18</v>
      </c>
      <c r="AC89" s="59" t="str">
        <f t="shared" si="3"/>
        <v>111-120без покрытийI</v>
      </c>
      <c r="AD89" s="5">
        <v>7880</v>
      </c>
    </row>
    <row r="90" spans="16:30" ht="16.5" thickBot="1" x14ac:dyDescent="0.3">
      <c r="P90" s="65" t="s">
        <v>13</v>
      </c>
      <c r="Q90" s="38" t="s">
        <v>15</v>
      </c>
      <c r="R90" s="38" t="s">
        <v>18</v>
      </c>
      <c r="S90" s="39" t="str">
        <f t="shared" si="2"/>
        <v>121-130с усовершенствованным покрытиемI</v>
      </c>
      <c r="T90" s="40">
        <v>3250</v>
      </c>
      <c r="Z90" s="65" t="s">
        <v>13</v>
      </c>
      <c r="AA90" s="38" t="s">
        <v>15</v>
      </c>
      <c r="AB90" s="38" t="s">
        <v>18</v>
      </c>
      <c r="AC90" s="39" t="str">
        <f t="shared" si="3"/>
        <v>121-130с усовершенствованным покрытиемI</v>
      </c>
      <c r="AD90" s="5">
        <v>11980</v>
      </c>
    </row>
    <row r="91" spans="16:30" ht="16.5" thickBot="1" x14ac:dyDescent="0.3">
      <c r="P91" s="67" t="s">
        <v>13</v>
      </c>
      <c r="Q91" s="45" t="s">
        <v>15</v>
      </c>
      <c r="R91" s="45" t="s">
        <v>19</v>
      </c>
      <c r="S91" s="39" t="str">
        <f t="shared" si="2"/>
        <v>121-130с усовершенствованным покрытиемII</v>
      </c>
      <c r="T91" s="46">
        <v>2230</v>
      </c>
      <c r="Z91" s="67" t="s">
        <v>13</v>
      </c>
      <c r="AA91" s="45" t="s">
        <v>15</v>
      </c>
      <c r="AB91" s="45" t="s">
        <v>19</v>
      </c>
      <c r="AC91" s="39" t="str">
        <f t="shared" si="3"/>
        <v>121-130с усовершенствованным покрытиемII</v>
      </c>
      <c r="AD91" s="5">
        <v>5420</v>
      </c>
    </row>
    <row r="92" spans="16:30" ht="16.5" thickBot="1" x14ac:dyDescent="0.3">
      <c r="P92" s="67" t="s">
        <v>13</v>
      </c>
      <c r="Q92" s="45" t="s">
        <v>15</v>
      </c>
      <c r="R92" s="45" t="s">
        <v>20</v>
      </c>
      <c r="S92" s="39" t="str">
        <f t="shared" si="2"/>
        <v>121-130с усовершенствованным покрытиемIII</v>
      </c>
      <c r="T92" s="46">
        <v>1010</v>
      </c>
      <c r="Z92" s="67" t="s">
        <v>13</v>
      </c>
      <c r="AA92" s="45" t="s">
        <v>15</v>
      </c>
      <c r="AB92" s="45" t="s">
        <v>20</v>
      </c>
      <c r="AC92" s="39" t="str">
        <f t="shared" si="3"/>
        <v>121-130с усовершенствованным покрытиемIII</v>
      </c>
      <c r="AD92" s="5">
        <v>2380</v>
      </c>
    </row>
    <row r="93" spans="16:30" ht="16.5" thickBot="1" x14ac:dyDescent="0.3">
      <c r="P93" s="67" t="s">
        <v>13</v>
      </c>
      <c r="Q93" s="45" t="s">
        <v>16</v>
      </c>
      <c r="R93" s="45" t="s">
        <v>18</v>
      </c>
      <c r="S93" s="39" t="str">
        <f t="shared" si="2"/>
        <v>121-130с неусовершенствованным покрытиемI</v>
      </c>
      <c r="T93" s="46">
        <v>2610</v>
      </c>
      <c r="Z93" s="67" t="s">
        <v>13</v>
      </c>
      <c r="AA93" s="45" t="s">
        <v>16</v>
      </c>
      <c r="AB93" s="45" t="s">
        <v>18</v>
      </c>
      <c r="AC93" s="39" t="str">
        <f t="shared" si="3"/>
        <v>121-130с неусовершенствованным покрытиемI</v>
      </c>
      <c r="AD93" s="5">
        <v>9150</v>
      </c>
    </row>
    <row r="94" spans="16:30" ht="16.5" thickBot="1" x14ac:dyDescent="0.3">
      <c r="P94" s="67" t="s">
        <v>13</v>
      </c>
      <c r="Q94" s="45" t="s">
        <v>16</v>
      </c>
      <c r="R94" s="45" t="s">
        <v>19</v>
      </c>
      <c r="S94" s="39" t="str">
        <f t="shared" si="2"/>
        <v>121-130с неусовершенствованным покрытиемII</v>
      </c>
      <c r="T94" s="46">
        <v>1860</v>
      </c>
      <c r="Z94" s="67" t="s">
        <v>13</v>
      </c>
      <c r="AA94" s="45" t="s">
        <v>16</v>
      </c>
      <c r="AB94" s="45" t="s">
        <v>19</v>
      </c>
      <c r="AC94" s="39" t="str">
        <f t="shared" si="3"/>
        <v>121-130с неусовершенствованным покрытиемII</v>
      </c>
      <c r="AD94" s="5">
        <v>4260</v>
      </c>
    </row>
    <row r="95" spans="16:30" ht="16.5" thickBot="1" x14ac:dyDescent="0.3">
      <c r="P95" s="67" t="s">
        <v>13</v>
      </c>
      <c r="Q95" s="45" t="s">
        <v>16</v>
      </c>
      <c r="R95" s="45" t="s">
        <v>20</v>
      </c>
      <c r="S95" s="39" t="str">
        <f t="shared" si="2"/>
        <v>121-130с неусовершенствованным покрытиемIII</v>
      </c>
      <c r="T95" s="46">
        <v>880</v>
      </c>
      <c r="Z95" s="67" t="s">
        <v>13</v>
      </c>
      <c r="AA95" s="45" t="s">
        <v>16</v>
      </c>
      <c r="AB95" s="45" t="s">
        <v>20</v>
      </c>
      <c r="AC95" s="39" t="str">
        <f t="shared" si="3"/>
        <v>121-130с неусовершенствованным покрытиемIII</v>
      </c>
      <c r="AD95" s="5">
        <v>1970</v>
      </c>
    </row>
    <row r="96" spans="16:30" ht="16.5" thickBot="1" x14ac:dyDescent="0.3">
      <c r="P96" s="72" t="s">
        <v>13</v>
      </c>
      <c r="Q96" s="53" t="s">
        <v>17</v>
      </c>
      <c r="R96" s="53" t="s">
        <v>18</v>
      </c>
      <c r="S96" s="39" t="str">
        <f t="shared" si="2"/>
        <v>121-130без покрытийI</v>
      </c>
      <c r="T96" s="54">
        <v>2280</v>
      </c>
      <c r="Z96" s="72" t="s">
        <v>13</v>
      </c>
      <c r="AA96" s="53" t="s">
        <v>17</v>
      </c>
      <c r="AB96" s="53" t="s">
        <v>18</v>
      </c>
      <c r="AC96" s="59" t="str">
        <f t="shared" si="3"/>
        <v>121-130без покрытийI</v>
      </c>
      <c r="AD96" s="5">
        <v>8010</v>
      </c>
    </row>
  </sheetData>
  <mergeCells count="30">
    <mergeCell ref="C3:L3"/>
    <mergeCell ref="C5:L5"/>
    <mergeCell ref="C7:F7"/>
    <mergeCell ref="E9:I9"/>
    <mergeCell ref="C11:E11"/>
    <mergeCell ref="H11:L11"/>
    <mergeCell ref="C32:F32"/>
    <mergeCell ref="E34:I34"/>
    <mergeCell ref="C13:K13"/>
    <mergeCell ref="C15:K15"/>
    <mergeCell ref="C17:E17"/>
    <mergeCell ref="C19:G19"/>
    <mergeCell ref="C21:D21"/>
    <mergeCell ref="E21:F21"/>
    <mergeCell ref="C46:H46"/>
    <mergeCell ref="C48:K48"/>
    <mergeCell ref="C50:K50"/>
    <mergeCell ref="C52:I52"/>
    <mergeCell ref="AM2:AS4"/>
    <mergeCell ref="C36:E36"/>
    <mergeCell ref="H36:L36"/>
    <mergeCell ref="C38:K38"/>
    <mergeCell ref="C40:E40"/>
    <mergeCell ref="C42:G42"/>
    <mergeCell ref="C44:D44"/>
    <mergeCell ref="E44:F44"/>
    <mergeCell ref="C23:I23"/>
    <mergeCell ref="C25:K25"/>
    <mergeCell ref="C27:K27"/>
    <mergeCell ref="C30:L30"/>
  </mergeCells>
  <conditionalFormatting sqref="H11:L11">
    <cfRule type="containsText" dxfId="9" priority="2" operator="containsText" text="Укажите класс территории 'I'">
      <formula>NOT(ISERROR(SEARCH("Укажите класс территории 'I'",H11)))</formula>
    </cfRule>
  </conditionalFormatting>
  <conditionalFormatting sqref="H36">
    <cfRule type="containsText" dxfId="8" priority="1" operator="containsText" text="Укажите класс территории 'I'">
      <formula>NOT(ISERROR(SEARCH("Укажите класс территории 'I'",H36)))</formula>
    </cfRule>
  </conditionalFormatting>
  <dataValidations count="5">
    <dataValidation type="list" allowBlank="1" showInputMessage="1" showErrorMessage="1" sqref="E34 E9">
      <formula1>Видыпокрытий</formula1>
    </dataValidation>
    <dataValidation allowBlank="1" showInputMessage="1" showErrorMessage="1" sqref="L9"/>
    <dataValidation type="list" allowBlank="1" showInputMessage="1" showErrorMessage="1" sqref="G7 G32">
      <formula1>Числоднействердымиосадками</formula1>
    </dataValidation>
    <dataValidation type="list" allowBlank="1" showInputMessage="1" showErrorMessage="1" sqref="F11 F36">
      <formula1>Классытерриторий</formula1>
    </dataValidation>
    <dataValidation type="list" allowBlank="1" showInputMessage="1" showErrorMessage="1" sqref="E21 E44">
      <formula1>Градация</formula1>
    </dataValidation>
  </dataValidation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Button 1">
              <controlPr defaultSize="0" print="0" autoFill="0" autoPict="0" macro="[0]!Очиститьданные">
                <anchor moveWithCells="1" sizeWithCells="1">
                  <from>
                    <xdr:col>9</xdr:col>
                    <xdr:colOff>333375</xdr:colOff>
                    <xdr:row>3</xdr:row>
                    <xdr:rowOff>28575</xdr:rowOff>
                  </from>
                  <to>
                    <xdr:col>11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5" name="Button 3">
              <controlPr defaultSize="0" print="0" autoFill="0" autoPict="0" macro="[0]!Отобразить2">
                <anchor>
                  <from>
                    <xdr:col>38</xdr:col>
                    <xdr:colOff>123825</xdr:colOff>
                    <xdr:row>6</xdr:row>
                    <xdr:rowOff>104775</xdr:rowOff>
                  </from>
                  <to>
                    <xdr:col>41</xdr:col>
                    <xdr:colOff>352425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6" name="Button 4">
              <controlPr defaultSize="0" print="0" autoFill="0" autoPict="0" macro="[0]!Отобразить3">
                <anchor>
                  <from>
                    <xdr:col>38</xdr:col>
                    <xdr:colOff>123825</xdr:colOff>
                    <xdr:row>10</xdr:row>
                    <xdr:rowOff>19050</xdr:rowOff>
                  </from>
                  <to>
                    <xdr:col>41</xdr:col>
                    <xdr:colOff>352425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7" name="Button 5">
              <controlPr defaultSize="0" print="0" autoFill="0" autoPict="0" macro="[0]!Отобразить4">
                <anchor>
                  <from>
                    <xdr:col>38</xdr:col>
                    <xdr:colOff>123825</xdr:colOff>
                    <xdr:row>12</xdr:row>
                    <xdr:rowOff>209550</xdr:rowOff>
                  </from>
                  <to>
                    <xdr:col>41</xdr:col>
                    <xdr:colOff>352425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8" name="Button 6">
              <controlPr defaultSize="0" print="0" autoFill="0" autoPict="0" macro="[0]!Отобразить5">
                <anchor>
                  <from>
                    <xdr:col>38</xdr:col>
                    <xdr:colOff>123825</xdr:colOff>
                    <xdr:row>14</xdr:row>
                    <xdr:rowOff>209550</xdr:rowOff>
                  </from>
                  <to>
                    <xdr:col>41</xdr:col>
                    <xdr:colOff>352425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9" name="Button 7">
              <controlPr defaultSize="0" print="0" autoFill="0" autoPict="0" macro="[0]!Отобразить6">
                <anchor>
                  <from>
                    <xdr:col>38</xdr:col>
                    <xdr:colOff>123825</xdr:colOff>
                    <xdr:row>16</xdr:row>
                    <xdr:rowOff>219075</xdr:rowOff>
                  </from>
                  <to>
                    <xdr:col>41</xdr:col>
                    <xdr:colOff>352425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0" name="Button 8">
              <controlPr defaultSize="0" print="0" autoFill="0" autoPict="0" macro="[0]!Скрыть2">
                <anchor>
                  <from>
                    <xdr:col>41</xdr:col>
                    <xdr:colOff>447675</xdr:colOff>
                    <xdr:row>6</xdr:row>
                    <xdr:rowOff>104775</xdr:rowOff>
                  </from>
                  <to>
                    <xdr:col>45</xdr:col>
                    <xdr:colOff>66675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1" name="Button 9">
              <controlPr defaultSize="0" print="0" autoFill="0" autoPict="0" macro="[0]!Скрыть3">
                <anchor>
                  <from>
                    <xdr:col>41</xdr:col>
                    <xdr:colOff>447675</xdr:colOff>
                    <xdr:row>10</xdr:row>
                    <xdr:rowOff>19050</xdr:rowOff>
                  </from>
                  <to>
                    <xdr:col>45</xdr:col>
                    <xdr:colOff>66675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2" name="Button 10">
              <controlPr defaultSize="0" print="0" autoFill="0" autoPict="0" macro="[0]!Скрыть4">
                <anchor>
                  <from>
                    <xdr:col>41</xdr:col>
                    <xdr:colOff>447675</xdr:colOff>
                    <xdr:row>12</xdr:row>
                    <xdr:rowOff>209550</xdr:rowOff>
                  </from>
                  <to>
                    <xdr:col>45</xdr:col>
                    <xdr:colOff>66675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3" name="Button 11">
              <controlPr defaultSize="0" print="0" autoFill="0" autoPict="0" macro="[0]!Скрыть6">
                <anchor>
                  <from>
                    <xdr:col>41</xdr:col>
                    <xdr:colOff>447675</xdr:colOff>
                    <xdr:row>16</xdr:row>
                    <xdr:rowOff>219075</xdr:rowOff>
                  </from>
                  <to>
                    <xdr:col>45</xdr:col>
                    <xdr:colOff>66675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4" name="Button 12">
              <controlPr defaultSize="0" print="0" autoFill="0" autoPict="0" macro="[0]!Скрыть5">
                <anchor>
                  <from>
                    <xdr:col>41</xdr:col>
                    <xdr:colOff>447675</xdr:colOff>
                    <xdr:row>14</xdr:row>
                    <xdr:rowOff>209550</xdr:rowOff>
                  </from>
                  <to>
                    <xdr:col>45</xdr:col>
                    <xdr:colOff>66675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rgb="FF92D050"/>
  </sheetPr>
  <dimension ref="B1:AD436"/>
  <sheetViews>
    <sheetView showGridLines="0" zoomScaleNormal="100" zoomScaleSheetLayoutView="100" workbookViewId="0"/>
  </sheetViews>
  <sheetFormatPr defaultRowHeight="15.75" outlineLevelRow="1" x14ac:dyDescent="0.25"/>
  <cols>
    <col min="1" max="2" width="0.85546875" style="25" customWidth="1"/>
    <col min="3" max="5" width="9.140625" style="25"/>
    <col min="6" max="6" width="7" style="25" customWidth="1"/>
    <col min="7" max="7" width="13.42578125" style="25" bestFit="1" customWidth="1"/>
    <col min="8" max="10" width="9.140625" style="25"/>
    <col min="11" max="11" width="10.140625" style="25" bestFit="1" customWidth="1"/>
    <col min="12" max="12" width="9.140625" style="25"/>
    <col min="13" max="14" width="0.85546875" style="25" customWidth="1"/>
    <col min="15" max="15" width="8.28515625" style="37" customWidth="1"/>
    <col min="16" max="16" width="15.7109375" style="37" customWidth="1"/>
    <col min="17" max="17" width="9.140625" style="25"/>
    <col min="18" max="18" width="13" style="37" customWidth="1"/>
    <col min="19" max="22" width="9.140625" style="37"/>
    <col min="23" max="23" width="12.7109375" style="37" customWidth="1"/>
    <col min="24" max="16384" width="9.140625" style="25"/>
  </cols>
  <sheetData>
    <row r="1" spans="2:28" ht="6" customHeight="1" x14ac:dyDescent="0.25"/>
    <row r="2" spans="2:28" ht="6" customHeight="1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28" ht="39" customHeight="1" x14ac:dyDescent="0.25">
      <c r="B3" s="68"/>
      <c r="C3" s="129" t="s">
        <v>73</v>
      </c>
      <c r="D3" s="129"/>
      <c r="E3" s="129"/>
      <c r="F3" s="129"/>
      <c r="G3" s="129"/>
      <c r="H3" s="129"/>
      <c r="I3" s="129"/>
      <c r="J3" s="129"/>
      <c r="K3" s="129"/>
      <c r="L3" s="129"/>
      <c r="M3" s="68"/>
      <c r="O3" s="143" t="s">
        <v>141</v>
      </c>
      <c r="P3" s="143"/>
      <c r="Q3" s="143"/>
      <c r="R3" s="143"/>
      <c r="S3" s="143"/>
      <c r="T3" s="77">
        <f>$G$42+$G$54+$G$70+$G$103+$G$137+$G$153+$G$168+$G$183+$G$194+$G$209+$G$220+$G$253+$G$266+$G$281+$G$296+$G$311+$H$326+$H$335+$H$344+$H$354+$G$372+$G$382+$G$392+$G$402+$G$416+$G$429</f>
        <v>0</v>
      </c>
    </row>
    <row r="4" spans="2:28" ht="6.75" customHeight="1" x14ac:dyDescent="0.25">
      <c r="B4" s="68"/>
      <c r="C4" s="29"/>
      <c r="D4" s="29"/>
      <c r="E4" s="29"/>
      <c r="F4" s="29"/>
      <c r="G4" s="29"/>
      <c r="H4" s="29"/>
      <c r="I4" s="29"/>
      <c r="J4" s="29"/>
      <c r="K4" s="29"/>
      <c r="L4" s="29"/>
      <c r="M4" s="68"/>
      <c r="O4" s="78"/>
      <c r="P4" s="78"/>
      <c r="Q4" s="78"/>
      <c r="R4" s="78"/>
      <c r="S4" s="78"/>
      <c r="T4" s="79"/>
    </row>
    <row r="5" spans="2:28" ht="33" customHeight="1" x14ac:dyDescent="0.25">
      <c r="B5" s="68"/>
      <c r="C5" s="132" t="s">
        <v>80</v>
      </c>
      <c r="D5" s="132"/>
      <c r="E5" s="132"/>
      <c r="F5" s="132"/>
      <c r="G5" s="132"/>
      <c r="H5" s="132"/>
      <c r="I5" s="132"/>
      <c r="J5" s="132"/>
      <c r="K5" s="138"/>
      <c r="L5" s="138"/>
      <c r="M5" s="68"/>
      <c r="O5" s="144" t="s">
        <v>83</v>
      </c>
      <c r="P5" s="144"/>
      <c r="Q5" s="144"/>
      <c r="R5" s="144"/>
      <c r="S5" s="144"/>
      <c r="T5" s="80">
        <f>IF($K$5=0,0,$H$431/$K$5*(1+$L$9/100))</f>
        <v>0</v>
      </c>
    </row>
    <row r="6" spans="2:28" ht="5.25" customHeight="1" x14ac:dyDescent="0.25">
      <c r="B6" s="68"/>
      <c r="C6" s="32"/>
      <c r="D6" s="32"/>
      <c r="E6" s="32"/>
      <c r="F6" s="32"/>
      <c r="G6" s="32"/>
      <c r="H6" s="32"/>
      <c r="I6" s="32"/>
      <c r="J6" s="32"/>
      <c r="K6" s="81"/>
      <c r="L6" s="81"/>
      <c r="M6" s="68"/>
      <c r="O6" s="78"/>
      <c r="P6" s="78"/>
      <c r="Q6" s="78"/>
      <c r="R6" s="78"/>
      <c r="S6" s="78"/>
      <c r="T6" s="68"/>
    </row>
    <row r="7" spans="2:28" x14ac:dyDescent="0.25">
      <c r="B7" s="68"/>
      <c r="C7" s="133" t="s">
        <v>63</v>
      </c>
      <c r="D7" s="133"/>
      <c r="E7" s="138"/>
      <c r="F7" s="138"/>
      <c r="G7" s="138"/>
      <c r="H7" s="32"/>
      <c r="I7" s="32"/>
      <c r="J7" s="32"/>
      <c r="K7" s="81"/>
      <c r="L7" s="81"/>
      <c r="M7" s="68"/>
      <c r="O7" s="143" t="s">
        <v>144</v>
      </c>
      <c r="P7" s="143"/>
      <c r="Q7" s="143"/>
      <c r="R7" s="143"/>
      <c r="S7" s="143"/>
      <c r="T7" s="82">
        <f>IF($E$7="0,5; 1,0",(IF($Q$429&lt;=0.25,$P$429,0)+IF(AND($Q$429&lt;=0.75,$Q$429&gt;0.25),($P$429+0.5),0)+IF($Q$429&gt;0.75,($P$429+1),0)),0)+IF(Q$7="0,25; 0,5; 0,75; 1,0",(IF($Q$429&lt;=0.12,$P$429,0)+IF(AND($Q$429&lt;=0.37,$Q$429&gt;0.12),($P$429+0.25),0)+IF(AND($Q$429&lt;=0.62,$Q$429&gt;0.37),($P$429+0.5),0)+IF(AND($Q$429&lt;=0.87,$Q$429&gt;0.62),($P$429+0.75),0)+IF($Q$429&gt;0.87,($P$429+1),0)),0)</f>
        <v>0</v>
      </c>
    </row>
    <row r="8" spans="2:28" ht="6.7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2:28" ht="47.25" customHeight="1" x14ac:dyDescent="0.25">
      <c r="B9" s="68"/>
      <c r="C9" s="132" t="s">
        <v>67</v>
      </c>
      <c r="D9" s="132"/>
      <c r="E9" s="132"/>
      <c r="F9" s="132"/>
      <c r="G9" s="132"/>
      <c r="H9" s="132"/>
      <c r="I9" s="132"/>
      <c r="J9" s="132"/>
      <c r="K9" s="132"/>
      <c r="L9" s="71"/>
      <c r="M9" s="68"/>
    </row>
    <row r="10" spans="2:28" ht="6.75" customHeight="1" thickBot="1" x14ac:dyDescent="0.3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2:28" ht="33.75" customHeight="1" thickBot="1" x14ac:dyDescent="0.3">
      <c r="B11" s="68"/>
      <c r="C11" s="156" t="s">
        <v>74</v>
      </c>
      <c r="D11" s="157"/>
      <c r="E11" s="157"/>
      <c r="F11" s="157"/>
      <c r="G11" s="157"/>
      <c r="H11" s="157"/>
      <c r="I11" s="157"/>
      <c r="J11" s="157"/>
      <c r="K11" s="157"/>
      <c r="L11" s="158"/>
      <c r="M11" s="68"/>
      <c r="X11" s="7"/>
      <c r="Y11" s="7"/>
      <c r="Z11" s="7"/>
      <c r="AA11" s="7"/>
      <c r="AB11" s="7"/>
    </row>
    <row r="12" spans="2:28" ht="6.75" hidden="1" customHeight="1" outlineLevel="1" x14ac:dyDescent="0.25">
      <c r="B12" s="68"/>
      <c r="C12" s="83"/>
      <c r="D12" s="84"/>
      <c r="E12" s="84"/>
      <c r="F12" s="84"/>
      <c r="G12" s="84"/>
      <c r="H12" s="84"/>
      <c r="I12" s="84"/>
      <c r="J12" s="84"/>
      <c r="K12" s="84"/>
      <c r="L12" s="85"/>
      <c r="M12" s="68"/>
      <c r="X12" s="7"/>
      <c r="Y12" s="7"/>
      <c r="Z12" s="7"/>
      <c r="AA12" s="7"/>
      <c r="AB12" s="7"/>
    </row>
    <row r="13" spans="2:28" hidden="1" outlineLevel="1" x14ac:dyDescent="0.25">
      <c r="B13" s="68"/>
      <c r="C13" s="152" t="s">
        <v>82</v>
      </c>
      <c r="D13" s="153"/>
      <c r="E13" s="153"/>
      <c r="F13" s="153"/>
      <c r="G13" s="153"/>
      <c r="H13" s="153"/>
      <c r="I13" s="153"/>
      <c r="J13" s="153"/>
      <c r="K13" s="153"/>
      <c r="L13" s="86"/>
      <c r="M13" s="68"/>
      <c r="X13" s="7"/>
      <c r="Y13" s="7"/>
      <c r="Z13" s="7"/>
      <c r="AA13" s="7"/>
      <c r="AB13" s="7"/>
    </row>
    <row r="14" spans="2:28" ht="7.5" hidden="1" customHeight="1" outlineLevel="1" x14ac:dyDescent="0.25">
      <c r="B14" s="68"/>
      <c r="C14" s="87"/>
      <c r="D14" s="79"/>
      <c r="E14" s="79"/>
      <c r="F14" s="79"/>
      <c r="G14" s="79"/>
      <c r="H14" s="79"/>
      <c r="I14" s="79"/>
      <c r="J14" s="79"/>
      <c r="K14" s="79"/>
      <c r="L14" s="88"/>
      <c r="M14" s="68"/>
      <c r="N14" s="25" t="s">
        <v>66</v>
      </c>
      <c r="O14" s="25" t="s">
        <v>66</v>
      </c>
      <c r="P14" s="37" t="s">
        <v>66</v>
      </c>
      <c r="Q14" s="25" t="s">
        <v>66</v>
      </c>
      <c r="X14" s="8"/>
      <c r="Y14" s="8"/>
      <c r="Z14" s="8"/>
      <c r="AA14" s="8"/>
      <c r="AB14" s="8"/>
    </row>
    <row r="15" spans="2:28" hidden="1" outlineLevel="1" x14ac:dyDescent="0.25">
      <c r="B15" s="68"/>
      <c r="C15" s="141" t="s">
        <v>75</v>
      </c>
      <c r="D15" s="142"/>
      <c r="E15" s="79"/>
      <c r="F15" s="79"/>
      <c r="G15" s="79"/>
      <c r="H15" s="79"/>
      <c r="I15" s="79"/>
      <c r="J15" s="79"/>
      <c r="K15" s="79"/>
      <c r="L15" s="88"/>
      <c r="M15" s="68"/>
      <c r="N15" s="25" t="str">
        <f>CONCATENATE(O15,P15)</f>
        <v>С усовершенствованными покрытиямиI</v>
      </c>
      <c r="O15" s="48" t="s">
        <v>77</v>
      </c>
      <c r="P15" s="48" t="s">
        <v>18</v>
      </c>
      <c r="Q15" s="9">
        <v>0.18</v>
      </c>
      <c r="R15" s="37" t="str">
        <f>CONCATENATE(C18,F20)</f>
        <v>С усовершенствованными покрытиями</v>
      </c>
      <c r="X15" s="10"/>
      <c r="Y15" s="10"/>
      <c r="Z15" s="10"/>
      <c r="AA15" s="10"/>
      <c r="AB15" s="10"/>
    </row>
    <row r="16" spans="2:28" hidden="1" outlineLevel="1" x14ac:dyDescent="0.25">
      <c r="B16" s="68"/>
      <c r="C16" s="141" t="s">
        <v>76</v>
      </c>
      <c r="D16" s="142"/>
      <c r="E16" s="142"/>
      <c r="F16" s="142"/>
      <c r="G16" s="142"/>
      <c r="H16" s="142"/>
      <c r="I16" s="142"/>
      <c r="J16" s="142"/>
      <c r="K16" s="142"/>
      <c r="L16" s="178"/>
      <c r="M16" s="68"/>
      <c r="N16" s="25" t="str">
        <f t="shared" ref="N16:N23" si="0">CONCATENATE(O16,P16)</f>
        <v>С усовершенствованными покрытиямиII</v>
      </c>
      <c r="O16" s="48" t="s">
        <v>77</v>
      </c>
      <c r="P16" s="48" t="s">
        <v>19</v>
      </c>
      <c r="Q16" s="9">
        <v>0.22</v>
      </c>
      <c r="X16" s="10"/>
      <c r="Y16" s="10"/>
      <c r="Z16" s="10"/>
      <c r="AA16" s="10"/>
      <c r="AB16" s="10"/>
    </row>
    <row r="17" spans="2:28" ht="5.25" hidden="1" customHeight="1" outlineLevel="1" x14ac:dyDescent="0.25">
      <c r="B17" s="68"/>
      <c r="C17" s="87"/>
      <c r="D17" s="79"/>
      <c r="E17" s="79"/>
      <c r="F17" s="79"/>
      <c r="G17" s="79"/>
      <c r="H17" s="79"/>
      <c r="I17" s="79"/>
      <c r="J17" s="79"/>
      <c r="K17" s="79"/>
      <c r="L17" s="88"/>
      <c r="M17" s="68"/>
      <c r="N17" s="25" t="str">
        <f t="shared" si="0"/>
        <v>С усовершенствованными покрытиямиIII</v>
      </c>
      <c r="O17" s="48" t="s">
        <v>77</v>
      </c>
      <c r="P17" s="48" t="s">
        <v>20</v>
      </c>
      <c r="Q17" s="9">
        <v>0.27</v>
      </c>
      <c r="X17" s="10"/>
      <c r="Y17" s="10"/>
      <c r="Z17" s="10"/>
      <c r="AA17" s="10"/>
      <c r="AB17" s="10"/>
    </row>
    <row r="18" spans="2:28" hidden="1" outlineLevel="1" x14ac:dyDescent="0.25">
      <c r="B18" s="68"/>
      <c r="C18" s="175" t="s">
        <v>77</v>
      </c>
      <c r="D18" s="176"/>
      <c r="E18" s="176"/>
      <c r="F18" s="176"/>
      <c r="G18" s="176"/>
      <c r="H18" s="176"/>
      <c r="I18" s="176"/>
      <c r="J18" s="176"/>
      <c r="K18" s="176"/>
      <c r="L18" s="177"/>
      <c r="M18" s="68"/>
      <c r="N18" s="25" t="str">
        <f t="shared" si="0"/>
        <v>С неусовершенствованными покрытиямиI</v>
      </c>
      <c r="O18" s="48" t="s">
        <v>78</v>
      </c>
      <c r="P18" s="48" t="s">
        <v>18</v>
      </c>
      <c r="Q18" s="9">
        <v>0.23</v>
      </c>
      <c r="X18" s="8"/>
      <c r="Y18" s="10"/>
      <c r="Z18" s="10"/>
      <c r="AA18" s="10"/>
      <c r="AB18" s="10"/>
    </row>
    <row r="19" spans="2:28" ht="6.75" hidden="1" customHeight="1" outlineLevel="1" x14ac:dyDescent="0.25">
      <c r="B19" s="68"/>
      <c r="C19" s="87"/>
      <c r="D19" s="79"/>
      <c r="E19" s="79"/>
      <c r="F19" s="79"/>
      <c r="G19" s="79"/>
      <c r="H19" s="79"/>
      <c r="I19" s="79"/>
      <c r="J19" s="79"/>
      <c r="K19" s="79"/>
      <c r="L19" s="88"/>
      <c r="M19" s="68"/>
      <c r="N19" s="25" t="str">
        <f t="shared" si="0"/>
        <v>С неусовершенствованными покрытиямиII</v>
      </c>
      <c r="O19" s="48" t="s">
        <v>78</v>
      </c>
      <c r="P19" s="48" t="s">
        <v>19</v>
      </c>
      <c r="Q19" s="9">
        <v>0.27</v>
      </c>
      <c r="X19" s="8"/>
      <c r="Y19" s="10"/>
      <c r="Z19" s="10"/>
      <c r="AA19" s="10"/>
      <c r="AB19" s="10"/>
    </row>
    <row r="20" spans="2:28" hidden="1" outlineLevel="1" x14ac:dyDescent="0.25">
      <c r="B20" s="68"/>
      <c r="C20" s="149" t="s">
        <v>22</v>
      </c>
      <c r="D20" s="150"/>
      <c r="E20" s="150"/>
      <c r="F20" s="66"/>
      <c r="G20" s="79"/>
      <c r="H20" s="79"/>
      <c r="I20" s="79"/>
      <c r="J20" s="79"/>
      <c r="K20" s="79"/>
      <c r="L20" s="88"/>
      <c r="M20" s="68"/>
      <c r="N20" s="25" t="str">
        <f t="shared" si="0"/>
        <v>С неусовершенствованными покрытиямиIII</v>
      </c>
      <c r="O20" s="48" t="s">
        <v>78</v>
      </c>
      <c r="P20" s="48" t="s">
        <v>20</v>
      </c>
      <c r="Q20" s="9">
        <v>0.3</v>
      </c>
      <c r="X20" s="8"/>
      <c r="Y20" s="10"/>
      <c r="Z20" s="10"/>
      <c r="AA20" s="10"/>
      <c r="AB20" s="89"/>
    </row>
    <row r="21" spans="2:28" ht="6.75" hidden="1" customHeight="1" outlineLevel="1" x14ac:dyDescent="0.25">
      <c r="B21" s="68"/>
      <c r="C21" s="87"/>
      <c r="D21" s="79"/>
      <c r="E21" s="79"/>
      <c r="F21" s="79"/>
      <c r="G21" s="79"/>
      <c r="H21" s="79"/>
      <c r="I21" s="79"/>
      <c r="J21" s="79"/>
      <c r="K21" s="79"/>
      <c r="L21" s="88"/>
      <c r="M21" s="68"/>
      <c r="N21" s="25" t="str">
        <f t="shared" si="0"/>
        <v>Без покрытийI</v>
      </c>
      <c r="O21" s="48" t="s">
        <v>79</v>
      </c>
      <c r="P21" s="48" t="s">
        <v>18</v>
      </c>
      <c r="Q21" s="9">
        <v>0.28000000000000003</v>
      </c>
    </row>
    <row r="22" spans="2:28" ht="18.75" hidden="1" outlineLevel="1" x14ac:dyDescent="0.25">
      <c r="B22" s="68"/>
      <c r="C22" s="149" t="s">
        <v>147</v>
      </c>
      <c r="D22" s="150"/>
      <c r="E22" s="150"/>
      <c r="F22" s="138"/>
      <c r="G22" s="138"/>
      <c r="H22" s="79"/>
      <c r="I22" s="79"/>
      <c r="J22" s="79"/>
      <c r="K22" s="79"/>
      <c r="L22" s="88"/>
      <c r="M22" s="68"/>
      <c r="N22" s="25" t="str">
        <f t="shared" si="0"/>
        <v>Без покрытийII</v>
      </c>
      <c r="O22" s="48" t="s">
        <v>79</v>
      </c>
      <c r="P22" s="48" t="s">
        <v>19</v>
      </c>
      <c r="Q22" s="9">
        <v>0.33</v>
      </c>
    </row>
    <row r="23" spans="2:28" ht="7.5" hidden="1" customHeight="1" outlineLevel="1" x14ac:dyDescent="0.25">
      <c r="B23" s="68"/>
      <c r="C23" s="87"/>
      <c r="D23" s="79"/>
      <c r="E23" s="79"/>
      <c r="F23" s="79"/>
      <c r="G23" s="79"/>
      <c r="H23" s="79"/>
      <c r="I23" s="79"/>
      <c r="J23" s="79"/>
      <c r="K23" s="79"/>
      <c r="L23" s="88"/>
      <c r="M23" s="68"/>
      <c r="N23" s="25" t="str">
        <f t="shared" si="0"/>
        <v>Без покрытийIII</v>
      </c>
      <c r="O23" s="48" t="s">
        <v>79</v>
      </c>
      <c r="P23" s="48" t="s">
        <v>20</v>
      </c>
      <c r="Q23" s="9">
        <v>0.38</v>
      </c>
    </row>
    <row r="24" spans="2:28" ht="18.75" hidden="1" outlineLevel="1" x14ac:dyDescent="0.25">
      <c r="B24" s="68"/>
      <c r="C24" s="159" t="s">
        <v>148</v>
      </c>
      <c r="D24" s="160"/>
      <c r="E24" s="160"/>
      <c r="F24" s="160"/>
      <c r="G24" s="90">
        <f>IFERROR(VLOOKUP(R15,N15:Q23,4,FALSE),0)</f>
        <v>0</v>
      </c>
      <c r="H24" s="91"/>
      <c r="I24" s="91"/>
      <c r="J24" s="91"/>
      <c r="K24" s="91"/>
      <c r="L24" s="92"/>
      <c r="M24" s="68"/>
    </row>
    <row r="25" spans="2:28" ht="6.75" hidden="1" customHeight="1" outlineLevel="1" x14ac:dyDescent="0.25">
      <c r="B25" s="68"/>
      <c r="C25" s="87"/>
      <c r="D25" s="79"/>
      <c r="E25" s="79"/>
      <c r="F25" s="79"/>
      <c r="G25" s="79"/>
      <c r="H25" s="79"/>
      <c r="I25" s="79"/>
      <c r="J25" s="79"/>
      <c r="K25" s="79"/>
      <c r="L25" s="88"/>
      <c r="M25" s="68"/>
    </row>
    <row r="26" spans="2:28" hidden="1" outlineLevel="1" x14ac:dyDescent="0.25">
      <c r="B26" s="68"/>
      <c r="C26" s="175" t="s">
        <v>78</v>
      </c>
      <c r="D26" s="176"/>
      <c r="E26" s="176"/>
      <c r="F26" s="176"/>
      <c r="G26" s="176"/>
      <c r="H26" s="176"/>
      <c r="I26" s="176"/>
      <c r="J26" s="176"/>
      <c r="K26" s="176"/>
      <c r="L26" s="177"/>
      <c r="M26" s="68"/>
      <c r="N26" s="25" t="s">
        <v>66</v>
      </c>
      <c r="O26" s="25" t="s">
        <v>66</v>
      </c>
      <c r="P26" s="37" t="s">
        <v>66</v>
      </c>
      <c r="Q26" s="25" t="s">
        <v>66</v>
      </c>
      <c r="S26" s="37" t="s">
        <v>66</v>
      </c>
      <c r="T26" s="37" t="s">
        <v>66</v>
      </c>
      <c r="U26" s="37" t="s">
        <v>66</v>
      </c>
      <c r="V26" s="37" t="s">
        <v>66</v>
      </c>
    </row>
    <row r="27" spans="2:28" ht="7.5" hidden="1" customHeight="1" outlineLevel="1" x14ac:dyDescent="0.25">
      <c r="B27" s="68"/>
      <c r="C27" s="87"/>
      <c r="D27" s="79"/>
      <c r="E27" s="79"/>
      <c r="F27" s="79"/>
      <c r="G27" s="79"/>
      <c r="H27" s="93"/>
      <c r="I27" s="93"/>
      <c r="J27" s="93"/>
      <c r="K27" s="93"/>
      <c r="L27" s="94"/>
      <c r="M27" s="68"/>
      <c r="N27" s="25" t="str">
        <f>CONCATENATE(O27,P27)</f>
        <v>С усовершенствованными покрытиямиI</v>
      </c>
      <c r="O27" s="48" t="s">
        <v>77</v>
      </c>
      <c r="P27" s="48" t="s">
        <v>18</v>
      </c>
      <c r="Q27" s="9">
        <v>0.18</v>
      </c>
      <c r="R27" s="37" t="str">
        <f>CONCATENATE(C26,F28)</f>
        <v>С неусовершенствованными покрытиями</v>
      </c>
      <c r="S27" s="37" t="str">
        <f>CONCATENATE(T27,U27)</f>
        <v>С усовершенствованными покрытиямиI</v>
      </c>
      <c r="T27" s="48" t="s">
        <v>77</v>
      </c>
      <c r="U27" s="48" t="s">
        <v>18</v>
      </c>
      <c r="V27" s="11">
        <v>0.18</v>
      </c>
      <c r="W27" s="37" t="str">
        <f>CONCATENATE(C34,F36)</f>
        <v>Без покрытий</v>
      </c>
    </row>
    <row r="28" spans="2:28" hidden="1" outlineLevel="1" x14ac:dyDescent="0.25">
      <c r="B28" s="68"/>
      <c r="C28" s="149" t="s">
        <v>22</v>
      </c>
      <c r="D28" s="150"/>
      <c r="E28" s="150"/>
      <c r="F28" s="66"/>
      <c r="G28" s="79"/>
      <c r="H28" s="79"/>
      <c r="I28" s="79"/>
      <c r="J28" s="79"/>
      <c r="K28" s="79"/>
      <c r="L28" s="88"/>
      <c r="M28" s="68"/>
      <c r="N28" s="25" t="str">
        <f t="shared" ref="N28:N35" si="1">CONCATENATE(O28,P28)</f>
        <v>С усовершенствованными покрытиямиII</v>
      </c>
      <c r="O28" s="48" t="s">
        <v>77</v>
      </c>
      <c r="P28" s="48" t="s">
        <v>19</v>
      </c>
      <c r="Q28" s="9">
        <v>0.22</v>
      </c>
      <c r="S28" s="37" t="str">
        <f t="shared" ref="S28:S35" si="2">CONCATENATE(T28,U28)</f>
        <v>С усовершенствованными покрытиямиII</v>
      </c>
      <c r="T28" s="48" t="s">
        <v>77</v>
      </c>
      <c r="U28" s="48" t="s">
        <v>19</v>
      </c>
      <c r="V28" s="11">
        <v>0.22</v>
      </c>
    </row>
    <row r="29" spans="2:28" ht="6.75" hidden="1" customHeight="1" outlineLevel="1" x14ac:dyDescent="0.25">
      <c r="B29" s="68"/>
      <c r="C29" s="87"/>
      <c r="D29" s="79"/>
      <c r="E29" s="79"/>
      <c r="F29" s="79"/>
      <c r="G29" s="79"/>
      <c r="H29" s="79"/>
      <c r="I29" s="79"/>
      <c r="J29" s="79"/>
      <c r="K29" s="79"/>
      <c r="L29" s="88"/>
      <c r="M29" s="68"/>
      <c r="N29" s="25" t="str">
        <f t="shared" si="1"/>
        <v>С усовершенствованными покрытиямиIII</v>
      </c>
      <c r="O29" s="48" t="s">
        <v>77</v>
      </c>
      <c r="P29" s="48" t="s">
        <v>20</v>
      </c>
      <c r="Q29" s="9">
        <v>0.27</v>
      </c>
      <c r="S29" s="37" t="str">
        <f t="shared" si="2"/>
        <v>С усовершенствованными покрытиямиIII</v>
      </c>
      <c r="T29" s="48" t="s">
        <v>77</v>
      </c>
      <c r="U29" s="48" t="s">
        <v>20</v>
      </c>
      <c r="V29" s="11">
        <v>0.27</v>
      </c>
    </row>
    <row r="30" spans="2:28" ht="18.75" hidden="1" outlineLevel="1" x14ac:dyDescent="0.25">
      <c r="B30" s="68"/>
      <c r="C30" s="149" t="s">
        <v>147</v>
      </c>
      <c r="D30" s="150"/>
      <c r="E30" s="150"/>
      <c r="F30" s="138"/>
      <c r="G30" s="138"/>
      <c r="H30" s="79"/>
      <c r="I30" s="79"/>
      <c r="J30" s="79"/>
      <c r="K30" s="79"/>
      <c r="L30" s="88"/>
      <c r="M30" s="68"/>
      <c r="N30" s="25" t="str">
        <f t="shared" si="1"/>
        <v>С неусовершенствованными покрытиямиI</v>
      </c>
      <c r="O30" s="48" t="s">
        <v>78</v>
      </c>
      <c r="P30" s="48" t="s">
        <v>18</v>
      </c>
      <c r="Q30" s="9">
        <v>0.23</v>
      </c>
      <c r="S30" s="37" t="str">
        <f t="shared" si="2"/>
        <v>С неусовершенствованными покрытиямиI</v>
      </c>
      <c r="T30" s="48" t="s">
        <v>78</v>
      </c>
      <c r="U30" s="48" t="s">
        <v>18</v>
      </c>
      <c r="V30" s="11">
        <v>0.23</v>
      </c>
    </row>
    <row r="31" spans="2:28" ht="6.75" hidden="1" customHeight="1" outlineLevel="1" x14ac:dyDescent="0.25">
      <c r="B31" s="68"/>
      <c r="C31" s="87"/>
      <c r="D31" s="79"/>
      <c r="E31" s="79"/>
      <c r="F31" s="79"/>
      <c r="G31" s="79"/>
      <c r="H31" s="79"/>
      <c r="I31" s="79"/>
      <c r="J31" s="79"/>
      <c r="K31" s="79"/>
      <c r="L31" s="88"/>
      <c r="M31" s="68"/>
      <c r="N31" s="25" t="str">
        <f t="shared" si="1"/>
        <v>С неусовершенствованными покрытиямиII</v>
      </c>
      <c r="O31" s="48" t="s">
        <v>78</v>
      </c>
      <c r="P31" s="48" t="s">
        <v>19</v>
      </c>
      <c r="Q31" s="9">
        <v>0.27</v>
      </c>
      <c r="S31" s="37" t="str">
        <f t="shared" si="2"/>
        <v>С неусовершенствованными покрытиямиII</v>
      </c>
      <c r="T31" s="48" t="s">
        <v>78</v>
      </c>
      <c r="U31" s="48" t="s">
        <v>19</v>
      </c>
      <c r="V31" s="11">
        <v>0.27</v>
      </c>
    </row>
    <row r="32" spans="2:28" ht="18.75" hidden="1" outlineLevel="1" x14ac:dyDescent="0.25">
      <c r="B32" s="68"/>
      <c r="C32" s="159" t="s">
        <v>148</v>
      </c>
      <c r="D32" s="160"/>
      <c r="E32" s="160"/>
      <c r="F32" s="160"/>
      <c r="G32" s="90">
        <f>IFERROR(VLOOKUP(R27,N27:Q35,4,FALSE),0)</f>
        <v>0</v>
      </c>
      <c r="H32" s="91"/>
      <c r="I32" s="91"/>
      <c r="J32" s="91"/>
      <c r="K32" s="91"/>
      <c r="L32" s="92"/>
      <c r="M32" s="68"/>
      <c r="N32" s="25" t="str">
        <f t="shared" si="1"/>
        <v>С неусовершенствованными покрытиямиIII</v>
      </c>
      <c r="O32" s="48" t="s">
        <v>78</v>
      </c>
      <c r="P32" s="48" t="s">
        <v>20</v>
      </c>
      <c r="Q32" s="9">
        <v>0.3</v>
      </c>
      <c r="S32" s="37" t="str">
        <f t="shared" si="2"/>
        <v>С неусовершенствованными покрытиямиIII</v>
      </c>
      <c r="T32" s="48" t="s">
        <v>78</v>
      </c>
      <c r="U32" s="48" t="s">
        <v>20</v>
      </c>
      <c r="V32" s="11">
        <v>0.3</v>
      </c>
    </row>
    <row r="33" spans="2:22" ht="7.5" hidden="1" customHeight="1" outlineLevel="1" x14ac:dyDescent="0.25">
      <c r="B33" s="68"/>
      <c r="C33" s="87"/>
      <c r="D33" s="79"/>
      <c r="E33" s="79"/>
      <c r="F33" s="79"/>
      <c r="G33" s="79"/>
      <c r="H33" s="79"/>
      <c r="I33" s="79"/>
      <c r="J33" s="79"/>
      <c r="K33" s="79"/>
      <c r="L33" s="88"/>
      <c r="M33" s="68"/>
      <c r="N33" s="25" t="str">
        <f t="shared" si="1"/>
        <v>Без покрытийI</v>
      </c>
      <c r="O33" s="48" t="s">
        <v>79</v>
      </c>
      <c r="P33" s="48" t="s">
        <v>18</v>
      </c>
      <c r="Q33" s="9">
        <v>0.28000000000000003</v>
      </c>
      <c r="S33" s="37" t="str">
        <f t="shared" si="2"/>
        <v>Без покрытийI</v>
      </c>
      <c r="T33" s="48" t="s">
        <v>79</v>
      </c>
      <c r="U33" s="48" t="s">
        <v>18</v>
      </c>
      <c r="V33" s="11">
        <v>0.28000000000000003</v>
      </c>
    </row>
    <row r="34" spans="2:22" hidden="1" outlineLevel="1" x14ac:dyDescent="0.25">
      <c r="B34" s="68"/>
      <c r="C34" s="175" t="s">
        <v>79</v>
      </c>
      <c r="D34" s="176"/>
      <c r="E34" s="176"/>
      <c r="F34" s="176"/>
      <c r="G34" s="176"/>
      <c r="H34" s="176"/>
      <c r="I34" s="176"/>
      <c r="J34" s="176"/>
      <c r="K34" s="176"/>
      <c r="L34" s="177"/>
      <c r="M34" s="68"/>
      <c r="N34" s="25" t="str">
        <f t="shared" si="1"/>
        <v>Без покрытийII</v>
      </c>
      <c r="O34" s="48" t="s">
        <v>79</v>
      </c>
      <c r="P34" s="48" t="s">
        <v>19</v>
      </c>
      <c r="Q34" s="9">
        <v>0.33</v>
      </c>
      <c r="S34" s="37" t="str">
        <f t="shared" si="2"/>
        <v>Без покрытийII</v>
      </c>
      <c r="T34" s="48" t="s">
        <v>79</v>
      </c>
      <c r="U34" s="48" t="s">
        <v>19</v>
      </c>
      <c r="V34" s="11">
        <v>0.33</v>
      </c>
    </row>
    <row r="35" spans="2:22" ht="5.25" hidden="1" customHeight="1" outlineLevel="1" x14ac:dyDescent="0.25">
      <c r="B35" s="68"/>
      <c r="C35" s="87"/>
      <c r="D35" s="79"/>
      <c r="E35" s="79"/>
      <c r="F35" s="79"/>
      <c r="G35" s="79"/>
      <c r="H35" s="93"/>
      <c r="I35" s="93"/>
      <c r="J35" s="93"/>
      <c r="K35" s="93"/>
      <c r="L35" s="94"/>
      <c r="M35" s="68"/>
      <c r="N35" s="25" t="str">
        <f t="shared" si="1"/>
        <v>Без покрытийIII</v>
      </c>
      <c r="O35" s="48" t="s">
        <v>79</v>
      </c>
      <c r="P35" s="48" t="s">
        <v>20</v>
      </c>
      <c r="Q35" s="9">
        <v>0.38</v>
      </c>
      <c r="S35" s="37" t="str">
        <f t="shared" si="2"/>
        <v>Без покрытийIII</v>
      </c>
      <c r="T35" s="48" t="s">
        <v>79</v>
      </c>
      <c r="U35" s="48" t="s">
        <v>20</v>
      </c>
      <c r="V35" s="11">
        <v>0.38</v>
      </c>
    </row>
    <row r="36" spans="2:22" hidden="1" outlineLevel="1" x14ac:dyDescent="0.25">
      <c r="B36" s="68"/>
      <c r="C36" s="149" t="s">
        <v>22</v>
      </c>
      <c r="D36" s="150"/>
      <c r="E36" s="150"/>
      <c r="F36" s="66"/>
      <c r="G36" s="79"/>
      <c r="H36" s="79"/>
      <c r="I36" s="79"/>
      <c r="J36" s="79"/>
      <c r="K36" s="79"/>
      <c r="L36" s="88"/>
      <c r="M36" s="68"/>
    </row>
    <row r="37" spans="2:22" ht="6.75" hidden="1" customHeight="1" outlineLevel="1" x14ac:dyDescent="0.25">
      <c r="B37" s="68"/>
      <c r="C37" s="87"/>
      <c r="D37" s="79"/>
      <c r="E37" s="79"/>
      <c r="F37" s="79"/>
      <c r="G37" s="79"/>
      <c r="H37" s="79"/>
      <c r="I37" s="79"/>
      <c r="J37" s="79"/>
      <c r="K37" s="79"/>
      <c r="L37" s="88"/>
      <c r="M37" s="68"/>
    </row>
    <row r="38" spans="2:22" ht="18.75" hidden="1" outlineLevel="1" x14ac:dyDescent="0.25">
      <c r="B38" s="68"/>
      <c r="C38" s="149" t="s">
        <v>147</v>
      </c>
      <c r="D38" s="150"/>
      <c r="E38" s="150"/>
      <c r="F38" s="138"/>
      <c r="G38" s="138"/>
      <c r="H38" s="79"/>
      <c r="I38" s="79"/>
      <c r="J38" s="79"/>
      <c r="K38" s="79"/>
      <c r="L38" s="88"/>
      <c r="M38" s="68"/>
    </row>
    <row r="39" spans="2:22" ht="6.75" hidden="1" customHeight="1" outlineLevel="1" x14ac:dyDescent="0.25">
      <c r="B39" s="68"/>
      <c r="C39" s="87"/>
      <c r="D39" s="79"/>
      <c r="E39" s="79"/>
      <c r="F39" s="79"/>
      <c r="G39" s="79"/>
      <c r="H39" s="79"/>
      <c r="I39" s="79"/>
      <c r="J39" s="79"/>
      <c r="K39" s="79"/>
      <c r="L39" s="88"/>
      <c r="M39" s="68"/>
    </row>
    <row r="40" spans="2:22" ht="18.75" hidden="1" outlineLevel="1" x14ac:dyDescent="0.25">
      <c r="B40" s="68"/>
      <c r="C40" s="149" t="s">
        <v>148</v>
      </c>
      <c r="D40" s="150"/>
      <c r="E40" s="150"/>
      <c r="F40" s="150"/>
      <c r="G40" s="95">
        <f>IFERROR(VLOOKUP(W27,S27:V35,4,FALSE),0)</f>
        <v>0</v>
      </c>
      <c r="H40" s="79"/>
      <c r="I40" s="79"/>
      <c r="J40" s="79"/>
      <c r="K40" s="79"/>
      <c r="L40" s="88"/>
      <c r="M40" s="68"/>
    </row>
    <row r="41" spans="2:22" ht="5.25" hidden="1" customHeight="1" outlineLevel="1" x14ac:dyDescent="0.25">
      <c r="B41" s="68"/>
      <c r="C41" s="87"/>
      <c r="D41" s="79"/>
      <c r="E41" s="79"/>
      <c r="F41" s="79"/>
      <c r="G41" s="79"/>
      <c r="H41" s="79"/>
      <c r="I41" s="79"/>
      <c r="J41" s="79"/>
      <c r="K41" s="79"/>
      <c r="L41" s="88"/>
      <c r="M41" s="68"/>
    </row>
    <row r="42" spans="2:22" hidden="1" outlineLevel="1" x14ac:dyDescent="0.25">
      <c r="B42" s="68"/>
      <c r="C42" s="159" t="s">
        <v>81</v>
      </c>
      <c r="D42" s="160"/>
      <c r="E42" s="160"/>
      <c r="F42" s="160"/>
      <c r="G42" s="20">
        <f>L13*F22*G24/100+L13*F30*G32/100+L13*F38*G40/100</f>
        <v>0</v>
      </c>
      <c r="H42" s="91"/>
      <c r="I42" s="91"/>
      <c r="J42" s="91"/>
      <c r="K42" s="91"/>
      <c r="L42" s="92"/>
      <c r="M42" s="68"/>
      <c r="N42" s="96"/>
      <c r="O42" s="70"/>
      <c r="P42" s="97"/>
      <c r="Q42" s="70"/>
    </row>
    <row r="43" spans="2:22" ht="6" hidden="1" customHeight="1" outlineLevel="1" thickBot="1" x14ac:dyDescent="0.3">
      <c r="B43" s="68"/>
      <c r="C43" s="98"/>
      <c r="D43" s="99"/>
      <c r="E43" s="99"/>
      <c r="F43" s="99"/>
      <c r="G43" s="22"/>
      <c r="H43" s="100"/>
      <c r="I43" s="100"/>
      <c r="J43" s="100"/>
      <c r="K43" s="100"/>
      <c r="L43" s="101"/>
      <c r="M43" s="68"/>
      <c r="N43" s="96"/>
      <c r="O43" s="70"/>
      <c r="P43" s="97"/>
      <c r="Q43" s="70"/>
    </row>
    <row r="44" spans="2:22" ht="16.5" collapsed="1" thickBot="1" x14ac:dyDescent="0.3">
      <c r="B44" s="68"/>
      <c r="C44" s="100"/>
      <c r="D44" s="79"/>
      <c r="E44" s="79"/>
      <c r="F44" s="79"/>
      <c r="G44" s="79"/>
      <c r="H44" s="79"/>
      <c r="I44" s="79"/>
      <c r="J44" s="79"/>
      <c r="K44" s="79"/>
      <c r="L44" s="100"/>
      <c r="M44" s="68"/>
    </row>
    <row r="45" spans="2:22" ht="16.5" thickBot="1" x14ac:dyDescent="0.3">
      <c r="B45" s="68"/>
      <c r="C45" s="156" t="s">
        <v>84</v>
      </c>
      <c r="D45" s="157"/>
      <c r="E45" s="157"/>
      <c r="F45" s="157"/>
      <c r="G45" s="157"/>
      <c r="H45" s="157"/>
      <c r="I45" s="157"/>
      <c r="J45" s="157"/>
      <c r="K45" s="157"/>
      <c r="L45" s="158"/>
      <c r="M45" s="68"/>
    </row>
    <row r="46" spans="2:22" ht="6.75" hidden="1" customHeight="1" outlineLevel="1" x14ac:dyDescent="0.25">
      <c r="B46" s="68"/>
      <c r="C46" s="87"/>
      <c r="D46" s="79"/>
      <c r="E46" s="79"/>
      <c r="F46" s="79"/>
      <c r="G46" s="79"/>
      <c r="H46" s="79"/>
      <c r="I46" s="79"/>
      <c r="J46" s="79"/>
      <c r="K46" s="79"/>
      <c r="L46" s="88"/>
      <c r="M46" s="68"/>
    </row>
    <row r="47" spans="2:22" hidden="1" outlineLevel="1" x14ac:dyDescent="0.25">
      <c r="B47" s="68"/>
      <c r="C47" s="141" t="s">
        <v>75</v>
      </c>
      <c r="D47" s="142"/>
      <c r="E47" s="79"/>
      <c r="F47" s="79"/>
      <c r="G47" s="79"/>
      <c r="H47" s="79"/>
      <c r="I47" s="79"/>
      <c r="J47" s="79"/>
      <c r="K47" s="79"/>
      <c r="L47" s="88"/>
      <c r="M47" s="68"/>
    </row>
    <row r="48" spans="2:22" hidden="1" outlineLevel="1" x14ac:dyDescent="0.25">
      <c r="B48" s="68"/>
      <c r="C48" s="87" t="s">
        <v>85</v>
      </c>
      <c r="D48" s="79"/>
      <c r="E48" s="79"/>
      <c r="F48" s="79"/>
      <c r="G48" s="79"/>
      <c r="H48" s="79"/>
      <c r="I48" s="79"/>
      <c r="J48" s="79"/>
      <c r="K48" s="79"/>
      <c r="L48" s="88"/>
      <c r="M48" s="68"/>
    </row>
    <row r="49" spans="2:17" ht="6" hidden="1" customHeight="1" outlineLevel="1" x14ac:dyDescent="0.25">
      <c r="B49" s="68"/>
      <c r="C49" s="87"/>
      <c r="D49" s="79"/>
      <c r="E49" s="79"/>
      <c r="F49" s="79"/>
      <c r="G49" s="79"/>
      <c r="H49" s="79"/>
      <c r="I49" s="79"/>
      <c r="J49" s="79"/>
      <c r="K49" s="79"/>
      <c r="L49" s="88"/>
      <c r="M49" s="68"/>
    </row>
    <row r="50" spans="2:17" ht="18.75" hidden="1" outlineLevel="1" x14ac:dyDescent="0.25">
      <c r="B50" s="68"/>
      <c r="C50" s="148" t="s">
        <v>149</v>
      </c>
      <c r="D50" s="146"/>
      <c r="E50" s="146"/>
      <c r="F50" s="146"/>
      <c r="G50" s="102">
        <v>0.83</v>
      </c>
      <c r="H50" s="79"/>
      <c r="I50" s="79"/>
      <c r="J50" s="79"/>
      <c r="K50" s="79"/>
      <c r="L50" s="88"/>
      <c r="M50" s="68"/>
    </row>
    <row r="51" spans="2:17" ht="6.75" hidden="1" customHeight="1" outlineLevel="1" x14ac:dyDescent="0.25">
      <c r="B51" s="68"/>
      <c r="C51" s="87"/>
      <c r="D51" s="79"/>
      <c r="E51" s="79"/>
      <c r="F51" s="79"/>
      <c r="G51" s="79"/>
      <c r="H51" s="79"/>
      <c r="I51" s="79"/>
      <c r="J51" s="79"/>
      <c r="K51" s="79"/>
      <c r="L51" s="88"/>
      <c r="M51" s="68"/>
    </row>
    <row r="52" spans="2:17" ht="18.75" hidden="1" outlineLevel="1" x14ac:dyDescent="0.25">
      <c r="B52" s="68"/>
      <c r="C52" s="149" t="s">
        <v>150</v>
      </c>
      <c r="D52" s="150"/>
      <c r="E52" s="150"/>
      <c r="F52" s="150"/>
      <c r="G52" s="150"/>
      <c r="H52" s="150"/>
      <c r="I52" s="150"/>
      <c r="J52" s="71"/>
      <c r="K52" s="79"/>
      <c r="L52" s="88"/>
      <c r="M52" s="68"/>
    </row>
    <row r="53" spans="2:17" ht="6.75" hidden="1" customHeight="1" outlineLevel="1" x14ac:dyDescent="0.25">
      <c r="B53" s="68"/>
      <c r="C53" s="87"/>
      <c r="D53" s="79"/>
      <c r="E53" s="79"/>
      <c r="F53" s="79"/>
      <c r="G53" s="79"/>
      <c r="H53" s="79"/>
      <c r="I53" s="79"/>
      <c r="J53" s="79"/>
      <c r="K53" s="79"/>
      <c r="L53" s="88"/>
      <c r="M53" s="68"/>
    </row>
    <row r="54" spans="2:17" hidden="1" outlineLevel="1" x14ac:dyDescent="0.25">
      <c r="B54" s="68"/>
      <c r="C54" s="149" t="s">
        <v>81</v>
      </c>
      <c r="D54" s="150"/>
      <c r="E54" s="150"/>
      <c r="F54" s="150"/>
      <c r="G54" s="77">
        <f>G50*J52</f>
        <v>0</v>
      </c>
      <c r="H54" s="79"/>
      <c r="I54" s="79"/>
      <c r="J54" s="79"/>
      <c r="K54" s="79"/>
      <c r="L54" s="88"/>
      <c r="M54" s="68"/>
    </row>
    <row r="55" spans="2:17" ht="9" hidden="1" customHeight="1" outlineLevel="1" thickBot="1" x14ac:dyDescent="0.3">
      <c r="B55" s="68"/>
      <c r="C55" s="98"/>
      <c r="D55" s="99"/>
      <c r="E55" s="99"/>
      <c r="F55" s="99"/>
      <c r="G55" s="103"/>
      <c r="H55" s="100"/>
      <c r="I55" s="100"/>
      <c r="J55" s="100"/>
      <c r="K55" s="100"/>
      <c r="L55" s="101"/>
      <c r="M55" s="68"/>
    </row>
    <row r="56" spans="2:17" ht="16.5" collapsed="1" thickBot="1" x14ac:dyDescent="0.3">
      <c r="B56" s="68"/>
      <c r="C56" s="100"/>
      <c r="D56" s="79"/>
      <c r="E56" s="79"/>
      <c r="F56" s="79"/>
      <c r="G56" s="79"/>
      <c r="H56" s="79"/>
      <c r="I56" s="79"/>
      <c r="J56" s="79"/>
      <c r="K56" s="79"/>
      <c r="L56" s="100"/>
      <c r="M56" s="68"/>
    </row>
    <row r="57" spans="2:17" ht="16.5" thickBot="1" x14ac:dyDescent="0.3">
      <c r="B57" s="68"/>
      <c r="C57" s="156" t="s">
        <v>86</v>
      </c>
      <c r="D57" s="157"/>
      <c r="E57" s="157"/>
      <c r="F57" s="157"/>
      <c r="G57" s="157"/>
      <c r="H57" s="157"/>
      <c r="I57" s="157"/>
      <c r="J57" s="157"/>
      <c r="K57" s="157"/>
      <c r="L57" s="158"/>
      <c r="M57" s="68"/>
      <c r="O57" s="9" t="s">
        <v>18</v>
      </c>
      <c r="P57" s="11">
        <v>0.22</v>
      </c>
      <c r="Q57" s="10"/>
    </row>
    <row r="58" spans="2:17" ht="5.25" hidden="1" customHeight="1" outlineLevel="1" x14ac:dyDescent="0.25">
      <c r="B58" s="68"/>
      <c r="C58" s="83"/>
      <c r="D58" s="84"/>
      <c r="E58" s="84"/>
      <c r="F58" s="84"/>
      <c r="G58" s="84"/>
      <c r="H58" s="84"/>
      <c r="I58" s="84"/>
      <c r="J58" s="84"/>
      <c r="K58" s="84"/>
      <c r="L58" s="85"/>
      <c r="M58" s="68"/>
      <c r="O58" s="9" t="s">
        <v>19</v>
      </c>
      <c r="P58" s="11">
        <v>0.25</v>
      </c>
      <c r="Q58" s="10"/>
    </row>
    <row r="59" spans="2:17" hidden="1" outlineLevel="1" x14ac:dyDescent="0.25">
      <c r="B59" s="68"/>
      <c r="C59" s="141" t="s">
        <v>75</v>
      </c>
      <c r="D59" s="142"/>
      <c r="E59" s="79"/>
      <c r="F59" s="79"/>
      <c r="G59" s="79"/>
      <c r="H59" s="79"/>
      <c r="I59" s="79"/>
      <c r="J59" s="79"/>
      <c r="K59" s="79"/>
      <c r="L59" s="88"/>
      <c r="M59" s="68"/>
      <c r="O59" s="9" t="s">
        <v>20</v>
      </c>
      <c r="P59" s="11">
        <v>0.28000000000000003</v>
      </c>
      <c r="Q59" s="89"/>
    </row>
    <row r="60" spans="2:17" hidden="1" outlineLevel="1" x14ac:dyDescent="0.25">
      <c r="B60" s="68"/>
      <c r="C60" s="152" t="s">
        <v>87</v>
      </c>
      <c r="D60" s="153"/>
      <c r="E60" s="153"/>
      <c r="F60" s="153"/>
      <c r="G60" s="153"/>
      <c r="H60" s="153"/>
      <c r="I60" s="153"/>
      <c r="J60" s="79"/>
      <c r="K60" s="79"/>
      <c r="L60" s="88"/>
      <c r="M60" s="68"/>
    </row>
    <row r="61" spans="2:17" ht="6" hidden="1" customHeight="1" outlineLevel="1" x14ac:dyDescent="0.25">
      <c r="B61" s="68"/>
      <c r="C61" s="87"/>
      <c r="D61" s="79"/>
      <c r="E61" s="79"/>
      <c r="F61" s="79"/>
      <c r="G61" s="79"/>
      <c r="H61" s="79"/>
      <c r="I61" s="79"/>
      <c r="J61" s="79"/>
      <c r="K61" s="79"/>
      <c r="L61" s="88"/>
      <c r="M61" s="68"/>
    </row>
    <row r="62" spans="2:17" hidden="1" outlineLevel="1" x14ac:dyDescent="0.25">
      <c r="B62" s="68"/>
      <c r="C62" s="152" t="s">
        <v>82</v>
      </c>
      <c r="D62" s="153"/>
      <c r="E62" s="153"/>
      <c r="F62" s="153"/>
      <c r="G62" s="153"/>
      <c r="H62" s="153"/>
      <c r="I62" s="153"/>
      <c r="J62" s="153"/>
      <c r="K62" s="153"/>
      <c r="L62" s="86"/>
      <c r="M62" s="68"/>
    </row>
    <row r="63" spans="2:17" ht="6" hidden="1" customHeight="1" outlineLevel="1" x14ac:dyDescent="0.25">
      <c r="B63" s="68"/>
      <c r="C63" s="87"/>
      <c r="D63" s="79"/>
      <c r="E63" s="79"/>
      <c r="F63" s="79"/>
      <c r="G63" s="79"/>
      <c r="H63" s="79"/>
      <c r="I63" s="79"/>
      <c r="J63" s="79"/>
      <c r="K63" s="79"/>
      <c r="L63" s="88"/>
      <c r="M63" s="68"/>
    </row>
    <row r="64" spans="2:17" hidden="1" outlineLevel="1" x14ac:dyDescent="0.25">
      <c r="B64" s="68"/>
      <c r="C64" s="149" t="s">
        <v>22</v>
      </c>
      <c r="D64" s="150"/>
      <c r="E64" s="150"/>
      <c r="F64" s="66"/>
      <c r="G64" s="79"/>
      <c r="H64" s="79"/>
      <c r="I64" s="79"/>
      <c r="J64" s="79"/>
      <c r="K64" s="79"/>
      <c r="L64" s="88"/>
      <c r="M64" s="68"/>
    </row>
    <row r="65" spans="2:24" ht="7.5" hidden="1" customHeight="1" outlineLevel="1" x14ac:dyDescent="0.25">
      <c r="B65" s="68"/>
      <c r="C65" s="87"/>
      <c r="D65" s="79"/>
      <c r="E65" s="79"/>
      <c r="F65" s="79"/>
      <c r="G65" s="79"/>
      <c r="H65" s="79"/>
      <c r="I65" s="79"/>
      <c r="J65" s="79"/>
      <c r="K65" s="79"/>
      <c r="L65" s="88"/>
      <c r="M65" s="68"/>
    </row>
    <row r="66" spans="2:24" ht="16.5" hidden="1" outlineLevel="1" x14ac:dyDescent="0.25">
      <c r="B66" s="68"/>
      <c r="C66" s="148" t="s">
        <v>88</v>
      </c>
      <c r="D66" s="146"/>
      <c r="E66" s="146"/>
      <c r="F66" s="146"/>
      <c r="G66" s="104">
        <f>IFERROR(VLOOKUP(F64,O57:P59,2,FALSE),0)</f>
        <v>0</v>
      </c>
      <c r="H66" s="79"/>
      <c r="I66" s="79"/>
      <c r="J66" s="79"/>
      <c r="K66" s="79"/>
      <c r="L66" s="88"/>
      <c r="M66" s="68"/>
    </row>
    <row r="67" spans="2:24" ht="6" hidden="1" customHeight="1" outlineLevel="1" x14ac:dyDescent="0.25">
      <c r="B67" s="68"/>
      <c r="C67" s="87"/>
      <c r="D67" s="79"/>
      <c r="E67" s="79"/>
      <c r="F67" s="79"/>
      <c r="G67" s="79"/>
      <c r="H67" s="79"/>
      <c r="I67" s="79"/>
      <c r="J67" s="79"/>
      <c r="K67" s="79"/>
      <c r="L67" s="88"/>
      <c r="M67" s="68"/>
    </row>
    <row r="68" spans="2:24" ht="18.75" hidden="1" outlineLevel="1" x14ac:dyDescent="0.25">
      <c r="B68" s="68"/>
      <c r="C68" s="87" t="s">
        <v>151</v>
      </c>
      <c r="D68" s="79"/>
      <c r="E68" s="79"/>
      <c r="F68" s="79"/>
      <c r="G68" s="79"/>
      <c r="H68" s="79"/>
      <c r="I68" s="79"/>
      <c r="J68" s="79"/>
      <c r="K68" s="151"/>
      <c r="L68" s="173"/>
      <c r="M68" s="68"/>
    </row>
    <row r="69" spans="2:24" ht="6.75" hidden="1" customHeight="1" outlineLevel="1" x14ac:dyDescent="0.25">
      <c r="B69" s="68"/>
      <c r="C69" s="87"/>
      <c r="D69" s="79"/>
      <c r="E69" s="79"/>
      <c r="F69" s="79"/>
      <c r="G69" s="79"/>
      <c r="H69" s="79"/>
      <c r="I69" s="79"/>
      <c r="J69" s="79"/>
      <c r="K69" s="79"/>
      <c r="L69" s="88"/>
      <c r="M69" s="68"/>
    </row>
    <row r="70" spans="2:24" ht="16.5" hidden="1" outlineLevel="1" thickBot="1" x14ac:dyDescent="0.3">
      <c r="B70" s="68"/>
      <c r="C70" s="154" t="s">
        <v>81</v>
      </c>
      <c r="D70" s="155"/>
      <c r="E70" s="155"/>
      <c r="F70" s="155"/>
      <c r="G70" s="103">
        <f>G66*K68/100*L62</f>
        <v>0</v>
      </c>
      <c r="H70" s="100"/>
      <c r="I70" s="100"/>
      <c r="J70" s="100"/>
      <c r="K70" s="100"/>
      <c r="L70" s="101"/>
      <c r="M70" s="68"/>
    </row>
    <row r="71" spans="2:24" ht="16.5" collapsed="1" thickBot="1" x14ac:dyDescent="0.3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05"/>
      <c r="M71" s="68"/>
    </row>
    <row r="72" spans="2:24" ht="16.5" thickBot="1" x14ac:dyDescent="0.3">
      <c r="B72" s="68"/>
      <c r="C72" s="156" t="s">
        <v>89</v>
      </c>
      <c r="D72" s="157"/>
      <c r="E72" s="157"/>
      <c r="F72" s="157"/>
      <c r="G72" s="157"/>
      <c r="H72" s="157"/>
      <c r="I72" s="157"/>
      <c r="J72" s="157"/>
      <c r="K72" s="157"/>
      <c r="L72" s="158"/>
      <c r="M72" s="68"/>
      <c r="X72" s="7"/>
    </row>
    <row r="73" spans="2:24" ht="6" hidden="1" customHeight="1" outlineLevel="1" x14ac:dyDescent="0.25">
      <c r="B73" s="68"/>
      <c r="C73" s="83"/>
      <c r="D73" s="84"/>
      <c r="E73" s="84"/>
      <c r="F73" s="84"/>
      <c r="G73" s="84"/>
      <c r="H73" s="84"/>
      <c r="I73" s="84"/>
      <c r="J73" s="84"/>
      <c r="K73" s="84"/>
      <c r="L73" s="85"/>
      <c r="M73" s="68"/>
      <c r="X73" s="7"/>
    </row>
    <row r="74" spans="2:24" hidden="1" outlineLevel="1" x14ac:dyDescent="0.25">
      <c r="B74" s="68"/>
      <c r="C74" s="152" t="s">
        <v>82</v>
      </c>
      <c r="D74" s="153"/>
      <c r="E74" s="153"/>
      <c r="F74" s="153"/>
      <c r="G74" s="153"/>
      <c r="H74" s="153"/>
      <c r="I74" s="153"/>
      <c r="J74" s="153"/>
      <c r="K74" s="153"/>
      <c r="L74" s="86"/>
      <c r="M74" s="68"/>
      <c r="X74" s="7"/>
    </row>
    <row r="75" spans="2:24" ht="6.75" hidden="1" customHeight="1" outlineLevel="1" thickBot="1" x14ac:dyDescent="0.3">
      <c r="B75" s="68"/>
      <c r="C75" s="87"/>
      <c r="D75" s="79"/>
      <c r="E75" s="79"/>
      <c r="F75" s="79"/>
      <c r="G75" s="79"/>
      <c r="H75" s="79"/>
      <c r="I75" s="79"/>
      <c r="J75" s="79"/>
      <c r="K75" s="79"/>
      <c r="L75" s="88"/>
      <c r="M75" s="68"/>
      <c r="N75" s="25" t="s">
        <v>66</v>
      </c>
      <c r="O75" s="25" t="s">
        <v>66</v>
      </c>
      <c r="P75" s="37" t="s">
        <v>66</v>
      </c>
      <c r="Q75" s="25" t="s">
        <v>66</v>
      </c>
      <c r="X75" s="8"/>
    </row>
    <row r="76" spans="2:24" ht="16.5" hidden="1" outlineLevel="1" thickBot="1" x14ac:dyDescent="0.3">
      <c r="B76" s="68"/>
      <c r="C76" s="141" t="s">
        <v>75</v>
      </c>
      <c r="D76" s="142"/>
      <c r="E76" s="79"/>
      <c r="F76" s="79"/>
      <c r="G76" s="79"/>
      <c r="H76" s="79"/>
      <c r="I76" s="79"/>
      <c r="J76" s="79"/>
      <c r="K76" s="79"/>
      <c r="L76" s="88"/>
      <c r="M76" s="68"/>
      <c r="N76" s="25" t="str">
        <f>CONCATENATE(O76,P76)</f>
        <v>С усовершенствованными покрытиямиI</v>
      </c>
      <c r="O76" s="48" t="s">
        <v>77</v>
      </c>
      <c r="P76" s="48" t="s">
        <v>18</v>
      </c>
      <c r="Q76" s="12">
        <v>0.48</v>
      </c>
      <c r="R76" s="37" t="str">
        <f>CONCATENATE(C79,F81)</f>
        <v>С усовершенствованными покрытиями</v>
      </c>
      <c r="X76" s="10"/>
    </row>
    <row r="77" spans="2:24" ht="16.5" hidden="1" outlineLevel="1" thickBot="1" x14ac:dyDescent="0.3">
      <c r="B77" s="68"/>
      <c r="C77" s="141" t="s">
        <v>76</v>
      </c>
      <c r="D77" s="142"/>
      <c r="E77" s="142"/>
      <c r="F77" s="142"/>
      <c r="G77" s="142"/>
      <c r="H77" s="142"/>
      <c r="I77" s="142"/>
      <c r="J77" s="142"/>
      <c r="K77" s="142"/>
      <c r="L77" s="178"/>
      <c r="M77" s="68"/>
      <c r="N77" s="25" t="str">
        <f t="shared" ref="N77:N84" si="3">CONCATENATE(O77,P77)</f>
        <v>С усовершенствованными покрытиямиII</v>
      </c>
      <c r="O77" s="48" t="s">
        <v>77</v>
      </c>
      <c r="P77" s="48" t="s">
        <v>19</v>
      </c>
      <c r="Q77" s="12">
        <v>0.59</v>
      </c>
      <c r="X77" s="10"/>
    </row>
    <row r="78" spans="2:24" ht="6" hidden="1" customHeight="1" outlineLevel="1" thickBot="1" x14ac:dyDescent="0.3">
      <c r="B78" s="68"/>
      <c r="C78" s="87"/>
      <c r="D78" s="79"/>
      <c r="E78" s="79"/>
      <c r="F78" s="79"/>
      <c r="G78" s="79"/>
      <c r="H78" s="79"/>
      <c r="I78" s="79"/>
      <c r="J78" s="79"/>
      <c r="K78" s="79"/>
      <c r="L78" s="88"/>
      <c r="M78" s="68"/>
      <c r="N78" s="25" t="str">
        <f t="shared" si="3"/>
        <v>С усовершенствованными покрытиямиIII</v>
      </c>
      <c r="O78" s="48" t="s">
        <v>77</v>
      </c>
      <c r="P78" s="48" t="s">
        <v>20</v>
      </c>
      <c r="Q78" s="12">
        <v>0.72</v>
      </c>
      <c r="X78" s="10"/>
    </row>
    <row r="79" spans="2:24" ht="16.5" hidden="1" outlineLevel="1" thickBot="1" x14ac:dyDescent="0.3">
      <c r="B79" s="68"/>
      <c r="C79" s="175" t="s">
        <v>77</v>
      </c>
      <c r="D79" s="176"/>
      <c r="E79" s="176"/>
      <c r="F79" s="176"/>
      <c r="G79" s="176"/>
      <c r="H79" s="176"/>
      <c r="I79" s="176"/>
      <c r="J79" s="176"/>
      <c r="K79" s="176"/>
      <c r="L79" s="177"/>
      <c r="M79" s="68"/>
      <c r="N79" s="25" t="str">
        <f t="shared" si="3"/>
        <v>С неусовершенствованными покрытиямиI</v>
      </c>
      <c r="O79" s="48" t="s">
        <v>78</v>
      </c>
      <c r="P79" s="48" t="s">
        <v>18</v>
      </c>
      <c r="Q79" s="12">
        <v>0.75</v>
      </c>
      <c r="X79" s="8"/>
    </row>
    <row r="80" spans="2:24" ht="5.25" hidden="1" customHeight="1" outlineLevel="1" thickBot="1" x14ac:dyDescent="0.3">
      <c r="B80" s="68"/>
      <c r="C80" s="87"/>
      <c r="D80" s="79"/>
      <c r="E80" s="79"/>
      <c r="F80" s="79"/>
      <c r="G80" s="79"/>
      <c r="H80" s="79"/>
      <c r="I80" s="79"/>
      <c r="J80" s="79"/>
      <c r="K80" s="79"/>
      <c r="L80" s="88"/>
      <c r="M80" s="68"/>
      <c r="N80" s="25" t="str">
        <f t="shared" si="3"/>
        <v>С неусовершенствованными покрытиямиII</v>
      </c>
      <c r="O80" s="48" t="s">
        <v>78</v>
      </c>
      <c r="P80" s="48" t="s">
        <v>19</v>
      </c>
      <c r="Q80" s="12">
        <v>0.83</v>
      </c>
      <c r="X80" s="8"/>
    </row>
    <row r="81" spans="2:30" ht="16.5" hidden="1" outlineLevel="1" thickBot="1" x14ac:dyDescent="0.3">
      <c r="B81" s="68"/>
      <c r="C81" s="149" t="s">
        <v>22</v>
      </c>
      <c r="D81" s="150"/>
      <c r="E81" s="150"/>
      <c r="F81" s="66"/>
      <c r="G81" s="79"/>
      <c r="H81" s="79"/>
      <c r="I81" s="79"/>
      <c r="J81" s="79"/>
      <c r="K81" s="79"/>
      <c r="L81" s="88"/>
      <c r="M81" s="68"/>
      <c r="N81" s="25" t="str">
        <f t="shared" si="3"/>
        <v>С неусовершенствованными покрытиямиIII</v>
      </c>
      <c r="O81" s="48" t="s">
        <v>78</v>
      </c>
      <c r="P81" s="48" t="s">
        <v>20</v>
      </c>
      <c r="Q81" s="12">
        <v>0.93</v>
      </c>
      <c r="X81" s="8"/>
    </row>
    <row r="82" spans="2:30" ht="6" hidden="1" customHeight="1" outlineLevel="1" thickBot="1" x14ac:dyDescent="0.3">
      <c r="B82" s="68"/>
      <c r="C82" s="87"/>
      <c r="D82" s="79"/>
      <c r="E82" s="79"/>
      <c r="F82" s="79"/>
      <c r="G82" s="79"/>
      <c r="H82" s="79"/>
      <c r="I82" s="79"/>
      <c r="J82" s="79"/>
      <c r="K82" s="79"/>
      <c r="L82" s="88"/>
      <c r="M82" s="68"/>
      <c r="N82" s="25" t="str">
        <f t="shared" si="3"/>
        <v>Без покрытийI</v>
      </c>
      <c r="O82" s="48" t="s">
        <v>79</v>
      </c>
      <c r="P82" s="48" t="s">
        <v>18</v>
      </c>
      <c r="Q82" s="12">
        <v>0.86</v>
      </c>
    </row>
    <row r="83" spans="2:30" ht="19.5" hidden="1" outlineLevel="1" thickBot="1" x14ac:dyDescent="0.3">
      <c r="B83" s="68"/>
      <c r="C83" s="149" t="s">
        <v>147</v>
      </c>
      <c r="D83" s="150"/>
      <c r="E83" s="150"/>
      <c r="F83" s="138"/>
      <c r="G83" s="138"/>
      <c r="H83" s="79"/>
      <c r="I83" s="79"/>
      <c r="J83" s="79"/>
      <c r="K83" s="79"/>
      <c r="L83" s="88"/>
      <c r="M83" s="68"/>
      <c r="N83" s="25" t="str">
        <f t="shared" si="3"/>
        <v>Без покрытийII</v>
      </c>
      <c r="O83" s="48" t="s">
        <v>79</v>
      </c>
      <c r="P83" s="48" t="s">
        <v>19</v>
      </c>
      <c r="Q83" s="12">
        <v>0.96</v>
      </c>
    </row>
    <row r="84" spans="2:30" ht="5.25" hidden="1" customHeight="1" outlineLevel="1" thickBot="1" x14ac:dyDescent="0.3">
      <c r="B84" s="68"/>
      <c r="C84" s="87"/>
      <c r="D84" s="79"/>
      <c r="E84" s="79"/>
      <c r="F84" s="79"/>
      <c r="G84" s="79"/>
      <c r="H84" s="79"/>
      <c r="I84" s="79"/>
      <c r="J84" s="79"/>
      <c r="K84" s="79"/>
      <c r="L84" s="88"/>
      <c r="M84" s="68"/>
      <c r="N84" s="25" t="str">
        <f t="shared" si="3"/>
        <v>Без покрытийIII</v>
      </c>
      <c r="O84" s="48" t="s">
        <v>79</v>
      </c>
      <c r="P84" s="48" t="s">
        <v>20</v>
      </c>
      <c r="Q84" s="12">
        <v>1.1000000000000001</v>
      </c>
    </row>
    <row r="85" spans="2:30" ht="18.75" hidden="1" outlineLevel="1" x14ac:dyDescent="0.25">
      <c r="B85" s="68"/>
      <c r="C85" s="159" t="s">
        <v>148</v>
      </c>
      <c r="D85" s="160"/>
      <c r="E85" s="160"/>
      <c r="F85" s="160"/>
      <c r="G85" s="90">
        <f>IFERROR(VLOOKUP(R76,N76:Q84,4,FALSE),0)</f>
        <v>0</v>
      </c>
      <c r="H85" s="91"/>
      <c r="I85" s="91"/>
      <c r="J85" s="91"/>
      <c r="K85" s="91"/>
      <c r="L85" s="92"/>
      <c r="M85" s="68"/>
      <c r="Z85" s="10"/>
      <c r="AA85" s="10"/>
      <c r="AB85" s="10"/>
      <c r="AC85" s="10"/>
      <c r="AD85" s="89"/>
    </row>
    <row r="86" spans="2:30" ht="6.75" hidden="1" customHeight="1" outlineLevel="1" x14ac:dyDescent="0.25">
      <c r="B86" s="68"/>
      <c r="C86" s="87"/>
      <c r="D86" s="79"/>
      <c r="E86" s="79"/>
      <c r="F86" s="79"/>
      <c r="G86" s="79"/>
      <c r="H86" s="79"/>
      <c r="I86" s="79"/>
      <c r="J86" s="79"/>
      <c r="K86" s="79"/>
      <c r="L86" s="88"/>
      <c r="M86" s="68"/>
      <c r="Z86" s="10"/>
      <c r="AA86" s="10"/>
      <c r="AB86" s="10"/>
      <c r="AC86" s="106"/>
      <c r="AD86" s="10"/>
    </row>
    <row r="87" spans="2:30" ht="16.5" hidden="1" outlineLevel="1" thickBot="1" x14ac:dyDescent="0.3">
      <c r="B87" s="68"/>
      <c r="C87" s="175" t="s">
        <v>78</v>
      </c>
      <c r="D87" s="176"/>
      <c r="E87" s="176"/>
      <c r="F87" s="176"/>
      <c r="G87" s="176"/>
      <c r="H87" s="176"/>
      <c r="I87" s="176"/>
      <c r="J87" s="176"/>
      <c r="K87" s="176"/>
      <c r="L87" s="177"/>
      <c r="M87" s="68"/>
      <c r="N87" s="25" t="s">
        <v>66</v>
      </c>
      <c r="O87" s="25" t="s">
        <v>66</v>
      </c>
      <c r="P87" s="37" t="s">
        <v>66</v>
      </c>
      <c r="Q87" s="25" t="s">
        <v>66</v>
      </c>
      <c r="S87" s="37" t="s">
        <v>66</v>
      </c>
      <c r="T87" s="37" t="s">
        <v>66</v>
      </c>
      <c r="U87" s="37" t="s">
        <v>66</v>
      </c>
      <c r="V87" s="37" t="s">
        <v>66</v>
      </c>
      <c r="Z87" s="10"/>
      <c r="AA87" s="10"/>
      <c r="AB87" s="10"/>
      <c r="AC87" s="106"/>
      <c r="AD87" s="89"/>
    </row>
    <row r="88" spans="2:30" ht="6.75" hidden="1" customHeight="1" outlineLevel="1" thickBot="1" x14ac:dyDescent="0.3">
      <c r="B88" s="68"/>
      <c r="C88" s="87"/>
      <c r="D88" s="79"/>
      <c r="E88" s="79"/>
      <c r="F88" s="79"/>
      <c r="G88" s="79"/>
      <c r="H88" s="93"/>
      <c r="I88" s="93"/>
      <c r="J88" s="93"/>
      <c r="K88" s="93"/>
      <c r="L88" s="94"/>
      <c r="M88" s="68"/>
      <c r="N88" s="25" t="str">
        <f>CONCATENATE(O88,P88)</f>
        <v>С усовершенствованными покрытиямиI</v>
      </c>
      <c r="O88" s="48" t="s">
        <v>77</v>
      </c>
      <c r="P88" s="48" t="s">
        <v>18</v>
      </c>
      <c r="Q88" s="12">
        <v>0.48</v>
      </c>
      <c r="R88" s="37" t="str">
        <f>CONCATENATE(C87,F89)</f>
        <v>С неусовершенствованными покрытиями</v>
      </c>
      <c r="S88" s="37" t="str">
        <f>CONCATENATE(T88,U88)</f>
        <v>С усовершенствованными покрытиямиI</v>
      </c>
      <c r="T88" s="48" t="s">
        <v>77</v>
      </c>
      <c r="U88" s="48" t="s">
        <v>18</v>
      </c>
      <c r="V88" s="12">
        <v>0.48</v>
      </c>
      <c r="W88" s="37" t="str">
        <f>CONCATENATE(C95,F97)</f>
        <v>Без покрытий</v>
      </c>
    </row>
    <row r="89" spans="2:30" ht="16.5" hidden="1" outlineLevel="1" thickBot="1" x14ac:dyDescent="0.3">
      <c r="B89" s="68"/>
      <c r="C89" s="149" t="s">
        <v>22</v>
      </c>
      <c r="D89" s="150"/>
      <c r="E89" s="150"/>
      <c r="F89" s="66"/>
      <c r="G89" s="79"/>
      <c r="H89" s="79"/>
      <c r="I89" s="79"/>
      <c r="J89" s="79"/>
      <c r="K89" s="79"/>
      <c r="L89" s="88"/>
      <c r="M89" s="68"/>
      <c r="N89" s="25" t="str">
        <f t="shared" ref="N89:N96" si="4">CONCATENATE(O89,P89)</f>
        <v>С усовершенствованными покрытиямиII</v>
      </c>
      <c r="O89" s="48" t="s">
        <v>77</v>
      </c>
      <c r="P89" s="48" t="s">
        <v>19</v>
      </c>
      <c r="Q89" s="12">
        <v>0.59</v>
      </c>
      <c r="S89" s="37" t="str">
        <f t="shared" ref="S89:S96" si="5">CONCATENATE(T89,U89)</f>
        <v>С усовершенствованными покрытиямиII</v>
      </c>
      <c r="T89" s="48" t="s">
        <v>77</v>
      </c>
      <c r="U89" s="48" t="s">
        <v>19</v>
      </c>
      <c r="V89" s="12">
        <v>0.59</v>
      </c>
      <c r="W89" s="37" t="str">
        <f t="shared" ref="W89" si="6">CONCATENATE(C96,F98)</f>
        <v/>
      </c>
    </row>
    <row r="90" spans="2:30" ht="5.25" hidden="1" customHeight="1" outlineLevel="1" thickBot="1" x14ac:dyDescent="0.3">
      <c r="B90" s="68"/>
      <c r="C90" s="87"/>
      <c r="D90" s="79"/>
      <c r="E90" s="79"/>
      <c r="F90" s="79"/>
      <c r="G90" s="79"/>
      <c r="H90" s="79"/>
      <c r="I90" s="79"/>
      <c r="J90" s="79"/>
      <c r="K90" s="79"/>
      <c r="L90" s="88"/>
      <c r="M90" s="68"/>
      <c r="N90" s="25" t="str">
        <f t="shared" si="4"/>
        <v>С усовершенствованными покрытиямиIII</v>
      </c>
      <c r="O90" s="48" t="s">
        <v>77</v>
      </c>
      <c r="P90" s="48" t="s">
        <v>20</v>
      </c>
      <c r="Q90" s="12">
        <v>0.72</v>
      </c>
      <c r="S90" s="37" t="str">
        <f t="shared" si="5"/>
        <v>С усовершенствованными покрытиямиIII</v>
      </c>
      <c r="T90" s="48" t="s">
        <v>77</v>
      </c>
      <c r="U90" s="48" t="s">
        <v>20</v>
      </c>
      <c r="V90" s="12">
        <v>0.72</v>
      </c>
    </row>
    <row r="91" spans="2:30" ht="19.5" hidden="1" outlineLevel="1" thickBot="1" x14ac:dyDescent="0.3">
      <c r="B91" s="68"/>
      <c r="C91" s="149" t="s">
        <v>147</v>
      </c>
      <c r="D91" s="150"/>
      <c r="E91" s="150"/>
      <c r="F91" s="138"/>
      <c r="G91" s="138"/>
      <c r="H91" s="79"/>
      <c r="I91" s="79"/>
      <c r="J91" s="79"/>
      <c r="K91" s="79"/>
      <c r="L91" s="88"/>
      <c r="M91" s="68"/>
      <c r="N91" s="25" t="str">
        <f t="shared" si="4"/>
        <v>С неусовершенствованными покрытиямиI</v>
      </c>
      <c r="O91" s="48" t="s">
        <v>78</v>
      </c>
      <c r="P91" s="48" t="s">
        <v>18</v>
      </c>
      <c r="Q91" s="12">
        <v>0.75</v>
      </c>
      <c r="S91" s="37" t="str">
        <f t="shared" si="5"/>
        <v>С неусовершенствованными покрытиямиI</v>
      </c>
      <c r="T91" s="48" t="s">
        <v>78</v>
      </c>
      <c r="U91" s="48" t="s">
        <v>18</v>
      </c>
      <c r="V91" s="12">
        <v>0.75</v>
      </c>
    </row>
    <row r="92" spans="2:30" ht="4.5" hidden="1" customHeight="1" outlineLevel="1" thickBot="1" x14ac:dyDescent="0.3">
      <c r="B92" s="68"/>
      <c r="C92" s="87"/>
      <c r="D92" s="79"/>
      <c r="E92" s="79"/>
      <c r="F92" s="79"/>
      <c r="G92" s="79"/>
      <c r="H92" s="79"/>
      <c r="I92" s="79"/>
      <c r="J92" s="79"/>
      <c r="K92" s="79"/>
      <c r="L92" s="88"/>
      <c r="M92" s="68"/>
      <c r="N92" s="25" t="str">
        <f t="shared" si="4"/>
        <v>С неусовершенствованными покрытиямиII</v>
      </c>
      <c r="O92" s="48" t="s">
        <v>78</v>
      </c>
      <c r="P92" s="48" t="s">
        <v>19</v>
      </c>
      <c r="Q92" s="12">
        <v>0.83</v>
      </c>
      <c r="S92" s="37" t="str">
        <f t="shared" si="5"/>
        <v>С неусовершенствованными покрытиямиII</v>
      </c>
      <c r="T92" s="48" t="s">
        <v>78</v>
      </c>
      <c r="U92" s="48" t="s">
        <v>19</v>
      </c>
      <c r="V92" s="12">
        <v>0.83</v>
      </c>
    </row>
    <row r="93" spans="2:30" ht="19.5" hidden="1" outlineLevel="1" thickBot="1" x14ac:dyDescent="0.3">
      <c r="B93" s="68"/>
      <c r="C93" s="159" t="s">
        <v>148</v>
      </c>
      <c r="D93" s="160"/>
      <c r="E93" s="160"/>
      <c r="F93" s="160"/>
      <c r="G93" s="90">
        <f>IFERROR(VLOOKUP(R88,N88:Q96,4,FALSE),0)</f>
        <v>0</v>
      </c>
      <c r="H93" s="91"/>
      <c r="I93" s="91"/>
      <c r="J93" s="91"/>
      <c r="K93" s="91"/>
      <c r="L93" s="92"/>
      <c r="M93" s="68"/>
      <c r="N93" s="25" t="str">
        <f t="shared" si="4"/>
        <v>С неусовершенствованными покрытиямиIII</v>
      </c>
      <c r="O93" s="48" t="s">
        <v>78</v>
      </c>
      <c r="P93" s="48" t="s">
        <v>20</v>
      </c>
      <c r="Q93" s="12">
        <v>0.93</v>
      </c>
      <c r="S93" s="37" t="str">
        <f t="shared" si="5"/>
        <v>С неусовершенствованными покрытиямиIII</v>
      </c>
      <c r="T93" s="48" t="s">
        <v>78</v>
      </c>
      <c r="U93" s="48" t="s">
        <v>20</v>
      </c>
      <c r="V93" s="12">
        <v>0.93</v>
      </c>
    </row>
    <row r="94" spans="2:30" ht="3.75" hidden="1" customHeight="1" outlineLevel="1" thickBot="1" x14ac:dyDescent="0.3">
      <c r="B94" s="68"/>
      <c r="C94" s="87"/>
      <c r="D94" s="79"/>
      <c r="E94" s="79"/>
      <c r="F94" s="79"/>
      <c r="G94" s="79"/>
      <c r="H94" s="79"/>
      <c r="I94" s="79"/>
      <c r="J94" s="79"/>
      <c r="K94" s="79"/>
      <c r="L94" s="88"/>
      <c r="M94" s="68"/>
      <c r="N94" s="25" t="str">
        <f t="shared" si="4"/>
        <v>Без покрытийI</v>
      </c>
      <c r="O94" s="48" t="s">
        <v>79</v>
      </c>
      <c r="P94" s="48" t="s">
        <v>18</v>
      </c>
      <c r="Q94" s="12">
        <v>0.86</v>
      </c>
      <c r="S94" s="37" t="str">
        <f t="shared" si="5"/>
        <v>Без покрытийI</v>
      </c>
      <c r="T94" s="48" t="s">
        <v>79</v>
      </c>
      <c r="U94" s="48" t="s">
        <v>18</v>
      </c>
      <c r="V94" s="12">
        <v>0.86</v>
      </c>
    </row>
    <row r="95" spans="2:30" ht="16.5" hidden="1" outlineLevel="1" thickBot="1" x14ac:dyDescent="0.3">
      <c r="B95" s="68"/>
      <c r="C95" s="175" t="s">
        <v>79</v>
      </c>
      <c r="D95" s="176"/>
      <c r="E95" s="176"/>
      <c r="F95" s="176"/>
      <c r="G95" s="176"/>
      <c r="H95" s="176"/>
      <c r="I95" s="176"/>
      <c r="J95" s="176"/>
      <c r="K95" s="176"/>
      <c r="L95" s="177"/>
      <c r="M95" s="68"/>
      <c r="N95" s="25" t="str">
        <f t="shared" si="4"/>
        <v>Без покрытийII</v>
      </c>
      <c r="O95" s="48" t="s">
        <v>79</v>
      </c>
      <c r="P95" s="48" t="s">
        <v>19</v>
      </c>
      <c r="Q95" s="12">
        <v>0.96</v>
      </c>
      <c r="S95" s="37" t="str">
        <f t="shared" si="5"/>
        <v>Без покрытийII</v>
      </c>
      <c r="T95" s="48" t="s">
        <v>79</v>
      </c>
      <c r="U95" s="48" t="s">
        <v>19</v>
      </c>
      <c r="V95" s="12">
        <v>0.96</v>
      </c>
    </row>
    <row r="96" spans="2:30" ht="5.25" hidden="1" customHeight="1" outlineLevel="1" thickBot="1" x14ac:dyDescent="0.3">
      <c r="B96" s="68"/>
      <c r="C96" s="87"/>
      <c r="D96" s="79"/>
      <c r="E96" s="79"/>
      <c r="F96" s="79"/>
      <c r="G96" s="79"/>
      <c r="H96" s="93"/>
      <c r="I96" s="93"/>
      <c r="J96" s="93"/>
      <c r="K96" s="93"/>
      <c r="L96" s="94"/>
      <c r="M96" s="68"/>
      <c r="N96" s="25" t="str">
        <f t="shared" si="4"/>
        <v>Без покрытийIII</v>
      </c>
      <c r="O96" s="48" t="s">
        <v>79</v>
      </c>
      <c r="P96" s="48" t="s">
        <v>20</v>
      </c>
      <c r="Q96" s="12">
        <v>1.1000000000000001</v>
      </c>
      <c r="S96" s="37" t="str">
        <f t="shared" si="5"/>
        <v>Без покрытийIII</v>
      </c>
      <c r="T96" s="48" t="s">
        <v>79</v>
      </c>
      <c r="U96" s="48" t="s">
        <v>20</v>
      </c>
      <c r="V96" s="12">
        <v>1.1000000000000001</v>
      </c>
    </row>
    <row r="97" spans="2:18" hidden="1" outlineLevel="1" x14ac:dyDescent="0.25">
      <c r="B97" s="68"/>
      <c r="C97" s="149" t="s">
        <v>22</v>
      </c>
      <c r="D97" s="150"/>
      <c r="E97" s="150"/>
      <c r="F97" s="66"/>
      <c r="G97" s="79"/>
      <c r="H97" s="79"/>
      <c r="I97" s="79"/>
      <c r="J97" s="79"/>
      <c r="K97" s="79"/>
      <c r="L97" s="88"/>
      <c r="M97" s="68"/>
    </row>
    <row r="98" spans="2:18" ht="5.25" hidden="1" customHeight="1" outlineLevel="1" x14ac:dyDescent="0.25">
      <c r="B98" s="68"/>
      <c r="C98" s="87"/>
      <c r="D98" s="79"/>
      <c r="E98" s="79"/>
      <c r="F98" s="79"/>
      <c r="G98" s="79"/>
      <c r="H98" s="79"/>
      <c r="I98" s="79"/>
      <c r="J98" s="79"/>
      <c r="K98" s="79"/>
      <c r="L98" s="88"/>
      <c r="M98" s="68"/>
    </row>
    <row r="99" spans="2:18" ht="18.75" hidden="1" outlineLevel="1" x14ac:dyDescent="0.25">
      <c r="B99" s="68"/>
      <c r="C99" s="149" t="s">
        <v>147</v>
      </c>
      <c r="D99" s="150"/>
      <c r="E99" s="150"/>
      <c r="F99" s="138"/>
      <c r="G99" s="138"/>
      <c r="H99" s="79"/>
      <c r="I99" s="79"/>
      <c r="J99" s="79"/>
      <c r="K99" s="79"/>
      <c r="L99" s="88"/>
      <c r="M99" s="68"/>
    </row>
    <row r="100" spans="2:18" ht="4.5" hidden="1" customHeight="1" outlineLevel="1" x14ac:dyDescent="0.25">
      <c r="B100" s="68"/>
      <c r="C100" s="87"/>
      <c r="D100" s="79"/>
      <c r="E100" s="79"/>
      <c r="F100" s="79"/>
      <c r="G100" s="79"/>
      <c r="H100" s="79"/>
      <c r="I100" s="79"/>
      <c r="J100" s="79"/>
      <c r="K100" s="79"/>
      <c r="L100" s="88"/>
      <c r="M100" s="68"/>
    </row>
    <row r="101" spans="2:18" ht="18.75" hidden="1" outlineLevel="1" x14ac:dyDescent="0.25">
      <c r="B101" s="68"/>
      <c r="C101" s="149" t="s">
        <v>148</v>
      </c>
      <c r="D101" s="150"/>
      <c r="E101" s="150"/>
      <c r="F101" s="150"/>
      <c r="G101" s="95">
        <f>IFERROR(VLOOKUP(W88,S88:V96,4,FALSE),0)</f>
        <v>0</v>
      </c>
      <c r="H101" s="79"/>
      <c r="I101" s="79"/>
      <c r="J101" s="79"/>
      <c r="K101" s="79"/>
      <c r="L101" s="88"/>
      <c r="M101" s="68"/>
    </row>
    <row r="102" spans="2:18" ht="4.5" hidden="1" customHeight="1" outlineLevel="1" x14ac:dyDescent="0.25">
      <c r="B102" s="68"/>
      <c r="C102" s="87"/>
      <c r="D102" s="79"/>
      <c r="E102" s="79"/>
      <c r="F102" s="79"/>
      <c r="G102" s="79"/>
      <c r="H102" s="79"/>
      <c r="I102" s="79"/>
      <c r="J102" s="79"/>
      <c r="K102" s="79"/>
      <c r="L102" s="88"/>
      <c r="M102" s="68"/>
    </row>
    <row r="103" spans="2:18" hidden="1" outlineLevel="1" x14ac:dyDescent="0.25">
      <c r="B103" s="68"/>
      <c r="C103" s="159" t="s">
        <v>81</v>
      </c>
      <c r="D103" s="160"/>
      <c r="E103" s="160"/>
      <c r="F103" s="160"/>
      <c r="G103" s="20">
        <f>L74*F83*G85/100+L74*F91*G93/100+L74*F99*G101/100</f>
        <v>0</v>
      </c>
      <c r="H103" s="91"/>
      <c r="I103" s="91"/>
      <c r="J103" s="91"/>
      <c r="K103" s="91"/>
      <c r="L103" s="92"/>
      <c r="M103" s="68"/>
      <c r="N103" s="96"/>
      <c r="O103" s="70"/>
      <c r="P103" s="97"/>
      <c r="Q103" s="70"/>
    </row>
    <row r="104" spans="2:18" ht="7.5" hidden="1" customHeight="1" outlineLevel="1" thickBot="1" x14ac:dyDescent="0.3">
      <c r="B104" s="68"/>
      <c r="C104" s="98"/>
      <c r="D104" s="99"/>
      <c r="E104" s="99"/>
      <c r="F104" s="99"/>
      <c r="G104" s="107"/>
      <c r="H104" s="100"/>
      <c r="I104" s="100"/>
      <c r="J104" s="100"/>
      <c r="K104" s="100"/>
      <c r="L104" s="101"/>
      <c r="M104" s="68"/>
      <c r="N104" s="96"/>
      <c r="O104" s="70"/>
      <c r="P104" s="97"/>
      <c r="Q104" s="70"/>
    </row>
    <row r="105" spans="2:18" ht="16.5" collapsed="1" thickBot="1" x14ac:dyDescent="0.3">
      <c r="B105" s="6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68"/>
    </row>
    <row r="106" spans="2:18" ht="16.5" thickBot="1" x14ac:dyDescent="0.3">
      <c r="B106" s="68"/>
      <c r="C106" s="156" t="s">
        <v>90</v>
      </c>
      <c r="D106" s="157"/>
      <c r="E106" s="157"/>
      <c r="F106" s="157"/>
      <c r="G106" s="157"/>
      <c r="H106" s="157"/>
      <c r="I106" s="157"/>
      <c r="J106" s="157"/>
      <c r="K106" s="157"/>
      <c r="L106" s="158"/>
      <c r="M106" s="68"/>
    </row>
    <row r="107" spans="2:18" ht="6.75" hidden="1" customHeight="1" outlineLevel="1" x14ac:dyDescent="0.25">
      <c r="B107" s="68"/>
      <c r="C107" s="83"/>
      <c r="D107" s="84"/>
      <c r="E107" s="84"/>
      <c r="F107" s="84"/>
      <c r="G107" s="84"/>
      <c r="H107" s="84"/>
      <c r="I107" s="84"/>
      <c r="J107" s="84"/>
      <c r="K107" s="84"/>
      <c r="L107" s="85"/>
      <c r="M107" s="68"/>
    </row>
    <row r="108" spans="2:18" hidden="1" outlineLevel="1" x14ac:dyDescent="0.25">
      <c r="B108" s="68"/>
      <c r="C108" s="152" t="s">
        <v>82</v>
      </c>
      <c r="D108" s="153"/>
      <c r="E108" s="153"/>
      <c r="F108" s="153"/>
      <c r="G108" s="153"/>
      <c r="H108" s="153"/>
      <c r="I108" s="153"/>
      <c r="J108" s="153"/>
      <c r="K108" s="153"/>
      <c r="L108" s="86"/>
      <c r="M108" s="68"/>
    </row>
    <row r="109" spans="2:18" ht="6" hidden="1" customHeight="1" outlineLevel="1" thickBot="1" x14ac:dyDescent="0.3">
      <c r="B109" s="68"/>
      <c r="C109" s="87"/>
      <c r="D109" s="79"/>
      <c r="E109" s="79"/>
      <c r="F109" s="79"/>
      <c r="G109" s="79"/>
      <c r="H109" s="79"/>
      <c r="I109" s="79"/>
      <c r="J109" s="79"/>
      <c r="K109" s="79"/>
      <c r="L109" s="88"/>
      <c r="M109" s="68"/>
      <c r="N109" s="25" t="s">
        <v>66</v>
      </c>
      <c r="O109" s="25" t="s">
        <v>66</v>
      </c>
      <c r="P109" s="37" t="s">
        <v>66</v>
      </c>
      <c r="Q109" s="25" t="s">
        <v>66</v>
      </c>
    </row>
    <row r="110" spans="2:18" ht="16.5" hidden="1" outlineLevel="1" thickBot="1" x14ac:dyDescent="0.3">
      <c r="B110" s="68"/>
      <c r="C110" s="141" t="s">
        <v>75</v>
      </c>
      <c r="D110" s="142"/>
      <c r="E110" s="79"/>
      <c r="F110" s="79"/>
      <c r="G110" s="79"/>
      <c r="H110" s="79"/>
      <c r="I110" s="79"/>
      <c r="J110" s="79"/>
      <c r="K110" s="79"/>
      <c r="L110" s="88"/>
      <c r="M110" s="68"/>
      <c r="N110" s="25" t="str">
        <f>CONCATENATE(O110,P110)</f>
        <v>С усовершенствованными покрытиямиI</v>
      </c>
      <c r="O110" s="48" t="s">
        <v>77</v>
      </c>
      <c r="P110" s="48" t="s">
        <v>18</v>
      </c>
      <c r="Q110" s="12">
        <v>1.02</v>
      </c>
      <c r="R110" s="37" t="str">
        <f>CONCATENATE(C113,F115)</f>
        <v>С усовершенствованными покрытиями</v>
      </c>
    </row>
    <row r="111" spans="2:18" ht="16.5" hidden="1" outlineLevel="1" thickBot="1" x14ac:dyDescent="0.3">
      <c r="B111" s="68"/>
      <c r="C111" s="141" t="s">
        <v>91</v>
      </c>
      <c r="D111" s="142"/>
      <c r="E111" s="142"/>
      <c r="F111" s="142"/>
      <c r="G111" s="142"/>
      <c r="H111" s="142"/>
      <c r="I111" s="142"/>
      <c r="J111" s="142"/>
      <c r="K111" s="142"/>
      <c r="L111" s="178"/>
      <c r="M111" s="68"/>
      <c r="N111" s="25" t="str">
        <f t="shared" ref="N111:N118" si="7">CONCATENATE(O111,P111)</f>
        <v>С усовершенствованными покрытиямиII</v>
      </c>
      <c r="O111" s="48" t="s">
        <v>77</v>
      </c>
      <c r="P111" s="48" t="s">
        <v>19</v>
      </c>
      <c r="Q111" s="12">
        <v>1.18</v>
      </c>
    </row>
    <row r="112" spans="2:18" ht="6" hidden="1" customHeight="1" outlineLevel="1" thickBot="1" x14ac:dyDescent="0.3">
      <c r="B112" s="68"/>
      <c r="C112" s="87"/>
      <c r="D112" s="79"/>
      <c r="E112" s="79"/>
      <c r="F112" s="79"/>
      <c r="G112" s="79"/>
      <c r="H112" s="79"/>
      <c r="I112" s="79"/>
      <c r="J112" s="79"/>
      <c r="K112" s="79"/>
      <c r="L112" s="88"/>
      <c r="M112" s="68"/>
      <c r="N112" s="25" t="str">
        <f t="shared" si="7"/>
        <v>С усовершенствованными покрытиямиIII</v>
      </c>
      <c r="O112" s="48" t="s">
        <v>77</v>
      </c>
      <c r="P112" s="48" t="s">
        <v>20</v>
      </c>
      <c r="Q112" s="12">
        <v>1.35</v>
      </c>
    </row>
    <row r="113" spans="2:29" ht="16.5" hidden="1" outlineLevel="1" thickBot="1" x14ac:dyDescent="0.3">
      <c r="B113" s="68"/>
      <c r="C113" s="175" t="s">
        <v>77</v>
      </c>
      <c r="D113" s="176"/>
      <c r="E113" s="176"/>
      <c r="F113" s="176"/>
      <c r="G113" s="176"/>
      <c r="H113" s="176"/>
      <c r="I113" s="176"/>
      <c r="J113" s="176"/>
      <c r="K113" s="176"/>
      <c r="L113" s="177"/>
      <c r="M113" s="68"/>
      <c r="N113" s="25" t="str">
        <f t="shared" si="7"/>
        <v>С неусовершенствованными покрытиямиI</v>
      </c>
      <c r="O113" s="48" t="s">
        <v>78</v>
      </c>
      <c r="P113" s="48" t="s">
        <v>18</v>
      </c>
      <c r="Q113" s="12">
        <v>1.23</v>
      </c>
    </row>
    <row r="114" spans="2:29" ht="6" hidden="1" customHeight="1" outlineLevel="1" thickBot="1" x14ac:dyDescent="0.3">
      <c r="B114" s="68"/>
      <c r="C114" s="87"/>
      <c r="D114" s="79"/>
      <c r="E114" s="79"/>
      <c r="F114" s="79"/>
      <c r="G114" s="79"/>
      <c r="H114" s="79"/>
      <c r="I114" s="79"/>
      <c r="J114" s="79"/>
      <c r="K114" s="79"/>
      <c r="L114" s="88"/>
      <c r="M114" s="68"/>
      <c r="N114" s="25" t="str">
        <f t="shared" si="7"/>
        <v>С неусовершенствованными покрытиямиII</v>
      </c>
      <c r="O114" s="48" t="s">
        <v>78</v>
      </c>
      <c r="P114" s="48" t="s">
        <v>19</v>
      </c>
      <c r="Q114" s="12">
        <v>1.42</v>
      </c>
    </row>
    <row r="115" spans="2:29" ht="16.5" hidden="1" outlineLevel="1" thickBot="1" x14ac:dyDescent="0.3">
      <c r="B115" s="68"/>
      <c r="C115" s="149" t="s">
        <v>22</v>
      </c>
      <c r="D115" s="150"/>
      <c r="E115" s="150"/>
      <c r="F115" s="66"/>
      <c r="G115" s="79"/>
      <c r="H115" s="79"/>
      <c r="I115" s="79"/>
      <c r="J115" s="79"/>
      <c r="K115" s="79"/>
      <c r="L115" s="88"/>
      <c r="M115" s="68"/>
      <c r="N115" s="25" t="str">
        <f t="shared" si="7"/>
        <v>С неусовершенствованными покрытиямиIII</v>
      </c>
      <c r="O115" s="48" t="s">
        <v>78</v>
      </c>
      <c r="P115" s="48" t="s">
        <v>20</v>
      </c>
      <c r="Q115" s="12">
        <v>1.62</v>
      </c>
      <c r="Y115" s="12">
        <v>1.02</v>
      </c>
      <c r="Z115" s="12">
        <v>1.18</v>
      </c>
      <c r="AA115" s="12">
        <v>1.35</v>
      </c>
      <c r="AB115" s="12">
        <v>1</v>
      </c>
      <c r="AC115" s="108"/>
    </row>
    <row r="116" spans="2:29" ht="6" hidden="1" customHeight="1" outlineLevel="1" thickBot="1" x14ac:dyDescent="0.3">
      <c r="B116" s="68"/>
      <c r="C116" s="87"/>
      <c r="D116" s="79"/>
      <c r="E116" s="79"/>
      <c r="F116" s="79"/>
      <c r="G116" s="79"/>
      <c r="H116" s="79"/>
      <c r="I116" s="79"/>
      <c r="J116" s="79"/>
      <c r="K116" s="79"/>
      <c r="L116" s="88"/>
      <c r="M116" s="68"/>
      <c r="N116" s="25" t="str">
        <f t="shared" si="7"/>
        <v>Без покрытийI</v>
      </c>
      <c r="O116" s="48" t="s">
        <v>79</v>
      </c>
      <c r="P116" s="48" t="s">
        <v>18</v>
      </c>
      <c r="Q116" s="12">
        <v>1.5</v>
      </c>
      <c r="Y116" s="12">
        <v>1.23</v>
      </c>
      <c r="Z116" s="12">
        <v>1.42</v>
      </c>
      <c r="AA116" s="12">
        <v>1.62</v>
      </c>
      <c r="AC116" s="12">
        <v>2</v>
      </c>
    </row>
    <row r="117" spans="2:29" ht="19.5" hidden="1" outlineLevel="1" thickBot="1" x14ac:dyDescent="0.3">
      <c r="B117" s="68"/>
      <c r="C117" s="149" t="s">
        <v>147</v>
      </c>
      <c r="D117" s="150"/>
      <c r="E117" s="150"/>
      <c r="F117" s="138"/>
      <c r="G117" s="138"/>
      <c r="H117" s="79"/>
      <c r="I117" s="79"/>
      <c r="J117" s="79"/>
      <c r="K117" s="79"/>
      <c r="L117" s="88"/>
      <c r="M117" s="68"/>
      <c r="N117" s="25" t="str">
        <f t="shared" si="7"/>
        <v>Без покрытийII</v>
      </c>
      <c r="O117" s="48" t="s">
        <v>79</v>
      </c>
      <c r="P117" s="48" t="s">
        <v>19</v>
      </c>
      <c r="Q117" s="12">
        <v>1.73</v>
      </c>
      <c r="Y117" s="12">
        <v>1.5</v>
      </c>
      <c r="Z117" s="12">
        <v>1.73</v>
      </c>
      <c r="AA117" s="12">
        <v>2</v>
      </c>
      <c r="AC117" s="108"/>
    </row>
    <row r="118" spans="2:29" ht="4.5" hidden="1" customHeight="1" outlineLevel="1" thickBot="1" x14ac:dyDescent="0.3">
      <c r="B118" s="68"/>
      <c r="C118" s="87"/>
      <c r="D118" s="79"/>
      <c r="E118" s="79"/>
      <c r="F118" s="79"/>
      <c r="G118" s="79"/>
      <c r="H118" s="79"/>
      <c r="I118" s="79"/>
      <c r="J118" s="79"/>
      <c r="K118" s="79"/>
      <c r="L118" s="88"/>
      <c r="M118" s="68"/>
      <c r="N118" s="25" t="str">
        <f t="shared" si="7"/>
        <v>Без покрытийIII</v>
      </c>
      <c r="O118" s="48" t="s">
        <v>79</v>
      </c>
      <c r="P118" s="48" t="s">
        <v>20</v>
      </c>
      <c r="Q118" s="12">
        <v>2</v>
      </c>
    </row>
    <row r="119" spans="2:29" ht="18.75" hidden="1" outlineLevel="1" x14ac:dyDescent="0.25">
      <c r="B119" s="68"/>
      <c r="C119" s="159" t="s">
        <v>148</v>
      </c>
      <c r="D119" s="160"/>
      <c r="E119" s="160"/>
      <c r="F119" s="160"/>
      <c r="G119" s="90">
        <f>IFERROR(VLOOKUP(R110,N110:Q118,4,FALSE),0)</f>
        <v>0</v>
      </c>
      <c r="H119" s="91"/>
      <c r="I119" s="91"/>
      <c r="J119" s="91"/>
      <c r="K119" s="91"/>
      <c r="L119" s="92"/>
      <c r="M119" s="68"/>
    </row>
    <row r="120" spans="2:29" ht="6.75" hidden="1" customHeight="1" outlineLevel="1" x14ac:dyDescent="0.25">
      <c r="B120" s="68"/>
      <c r="C120" s="87"/>
      <c r="D120" s="79"/>
      <c r="E120" s="79"/>
      <c r="F120" s="79"/>
      <c r="G120" s="79"/>
      <c r="H120" s="79"/>
      <c r="I120" s="79"/>
      <c r="J120" s="79"/>
      <c r="K120" s="79"/>
      <c r="L120" s="88"/>
      <c r="M120" s="68"/>
    </row>
    <row r="121" spans="2:29" ht="16.5" hidden="1" outlineLevel="1" thickBot="1" x14ac:dyDescent="0.3">
      <c r="B121" s="68"/>
      <c r="C121" s="175" t="s">
        <v>78</v>
      </c>
      <c r="D121" s="176"/>
      <c r="E121" s="176"/>
      <c r="F121" s="176"/>
      <c r="G121" s="176"/>
      <c r="H121" s="176"/>
      <c r="I121" s="176"/>
      <c r="J121" s="176"/>
      <c r="K121" s="176"/>
      <c r="L121" s="177"/>
      <c r="M121" s="68"/>
      <c r="N121" s="25" t="s">
        <v>66</v>
      </c>
      <c r="O121" s="25" t="s">
        <v>66</v>
      </c>
      <c r="P121" s="37" t="s">
        <v>66</v>
      </c>
      <c r="Q121" s="25" t="s">
        <v>66</v>
      </c>
      <c r="S121" s="37" t="s">
        <v>66</v>
      </c>
      <c r="T121" s="37" t="s">
        <v>66</v>
      </c>
      <c r="U121" s="37" t="s">
        <v>66</v>
      </c>
      <c r="V121" s="37" t="s">
        <v>66</v>
      </c>
    </row>
    <row r="122" spans="2:29" ht="3" hidden="1" customHeight="1" outlineLevel="1" thickBot="1" x14ac:dyDescent="0.3">
      <c r="B122" s="68"/>
      <c r="C122" s="87"/>
      <c r="D122" s="79"/>
      <c r="E122" s="79"/>
      <c r="F122" s="79"/>
      <c r="G122" s="79"/>
      <c r="H122" s="93"/>
      <c r="I122" s="93"/>
      <c r="J122" s="93"/>
      <c r="K122" s="93"/>
      <c r="L122" s="94"/>
      <c r="M122" s="68"/>
      <c r="N122" s="25" t="str">
        <f>CONCATENATE(O122,P122)</f>
        <v>С усовершенствованными покрытиямиI</v>
      </c>
      <c r="O122" s="48" t="s">
        <v>77</v>
      </c>
      <c r="P122" s="48" t="s">
        <v>18</v>
      </c>
      <c r="Q122" s="12">
        <v>1.02</v>
      </c>
      <c r="R122" s="37" t="str">
        <f>CONCATENATE(C121,F123)</f>
        <v>С неусовершенствованными покрытиями</v>
      </c>
      <c r="S122" s="37" t="str">
        <f>CONCATENATE(T122,U122)</f>
        <v>С усовершенствованными покрытиямиI</v>
      </c>
      <c r="T122" s="48" t="s">
        <v>77</v>
      </c>
      <c r="U122" s="48" t="s">
        <v>18</v>
      </c>
      <c r="V122" s="12">
        <v>1.02</v>
      </c>
      <c r="W122" s="37" t="str">
        <f>CONCATENATE(C129,F131)</f>
        <v>Без покрытий</v>
      </c>
    </row>
    <row r="123" spans="2:29" ht="16.5" hidden="1" outlineLevel="1" thickBot="1" x14ac:dyDescent="0.3">
      <c r="B123" s="68"/>
      <c r="C123" s="149" t="s">
        <v>22</v>
      </c>
      <c r="D123" s="150"/>
      <c r="E123" s="150"/>
      <c r="F123" s="66"/>
      <c r="G123" s="79"/>
      <c r="H123" s="79"/>
      <c r="I123" s="79"/>
      <c r="J123" s="79"/>
      <c r="K123" s="79"/>
      <c r="L123" s="88"/>
      <c r="M123" s="68"/>
      <c r="N123" s="25" t="str">
        <f t="shared" ref="N123:N130" si="8">CONCATENATE(O123,P123)</f>
        <v>С усовершенствованными покрытиямиII</v>
      </c>
      <c r="O123" s="48" t="s">
        <v>77</v>
      </c>
      <c r="P123" s="48" t="s">
        <v>19</v>
      </c>
      <c r="Q123" s="12">
        <v>1.18</v>
      </c>
      <c r="S123" s="37" t="str">
        <f t="shared" ref="S123:S130" si="9">CONCATENATE(T123,U123)</f>
        <v>С усовершенствованными покрытиямиII</v>
      </c>
      <c r="T123" s="48" t="s">
        <v>77</v>
      </c>
      <c r="U123" s="48" t="s">
        <v>19</v>
      </c>
      <c r="V123" s="12">
        <v>1.18</v>
      </c>
    </row>
    <row r="124" spans="2:29" ht="6" hidden="1" customHeight="1" outlineLevel="1" thickBot="1" x14ac:dyDescent="0.3">
      <c r="B124" s="68"/>
      <c r="C124" s="87"/>
      <c r="D124" s="79"/>
      <c r="E124" s="79"/>
      <c r="F124" s="79"/>
      <c r="G124" s="79"/>
      <c r="H124" s="79"/>
      <c r="I124" s="79"/>
      <c r="J124" s="79"/>
      <c r="K124" s="79"/>
      <c r="L124" s="88"/>
      <c r="M124" s="68"/>
      <c r="N124" s="25" t="str">
        <f t="shared" si="8"/>
        <v>С усовершенствованными покрытиямиIII</v>
      </c>
      <c r="O124" s="48" t="s">
        <v>77</v>
      </c>
      <c r="P124" s="48" t="s">
        <v>20</v>
      </c>
      <c r="Q124" s="12">
        <v>1.35</v>
      </c>
      <c r="S124" s="37" t="str">
        <f t="shared" si="9"/>
        <v>С усовершенствованными покрытиямиIII</v>
      </c>
      <c r="T124" s="48" t="s">
        <v>77</v>
      </c>
      <c r="U124" s="48" t="s">
        <v>20</v>
      </c>
      <c r="V124" s="12">
        <v>1.35</v>
      </c>
    </row>
    <row r="125" spans="2:29" ht="19.5" hidden="1" outlineLevel="1" thickBot="1" x14ac:dyDescent="0.3">
      <c r="B125" s="68"/>
      <c r="C125" s="149" t="s">
        <v>147</v>
      </c>
      <c r="D125" s="150"/>
      <c r="E125" s="150"/>
      <c r="F125" s="138"/>
      <c r="G125" s="138"/>
      <c r="H125" s="79"/>
      <c r="I125" s="79"/>
      <c r="J125" s="79"/>
      <c r="K125" s="79"/>
      <c r="L125" s="88"/>
      <c r="M125" s="68"/>
      <c r="N125" s="25" t="str">
        <f t="shared" si="8"/>
        <v>С неусовершенствованными покрытиямиI</v>
      </c>
      <c r="O125" s="48" t="s">
        <v>78</v>
      </c>
      <c r="P125" s="48" t="s">
        <v>18</v>
      </c>
      <c r="Q125" s="12">
        <v>1.23</v>
      </c>
      <c r="S125" s="37" t="str">
        <f t="shared" si="9"/>
        <v>С неусовершенствованными покрытиямиI</v>
      </c>
      <c r="T125" s="48" t="s">
        <v>78</v>
      </c>
      <c r="U125" s="48" t="s">
        <v>18</v>
      </c>
      <c r="V125" s="12">
        <v>1.23</v>
      </c>
    </row>
    <row r="126" spans="2:29" ht="8.25" hidden="1" customHeight="1" outlineLevel="1" thickBot="1" x14ac:dyDescent="0.3">
      <c r="B126" s="68"/>
      <c r="C126" s="87"/>
      <c r="D126" s="79"/>
      <c r="E126" s="79"/>
      <c r="F126" s="79"/>
      <c r="G126" s="79"/>
      <c r="H126" s="79"/>
      <c r="I126" s="79"/>
      <c r="J126" s="79"/>
      <c r="K126" s="79"/>
      <c r="L126" s="88"/>
      <c r="M126" s="68"/>
      <c r="N126" s="25" t="str">
        <f t="shared" si="8"/>
        <v>С неусовершенствованными покрытиямиII</v>
      </c>
      <c r="O126" s="48" t="s">
        <v>78</v>
      </c>
      <c r="P126" s="48" t="s">
        <v>19</v>
      </c>
      <c r="Q126" s="12">
        <v>1.42</v>
      </c>
      <c r="S126" s="37" t="str">
        <f t="shared" si="9"/>
        <v>С неусовершенствованными покрытиямиII</v>
      </c>
      <c r="T126" s="48" t="s">
        <v>78</v>
      </c>
      <c r="U126" s="48" t="s">
        <v>19</v>
      </c>
      <c r="V126" s="12">
        <v>1.42</v>
      </c>
    </row>
    <row r="127" spans="2:29" ht="19.5" hidden="1" outlineLevel="1" thickBot="1" x14ac:dyDescent="0.3">
      <c r="B127" s="68"/>
      <c r="C127" s="159" t="s">
        <v>148</v>
      </c>
      <c r="D127" s="160"/>
      <c r="E127" s="160"/>
      <c r="F127" s="160"/>
      <c r="G127" s="90">
        <f>IFERROR(VLOOKUP(R122,N122:Q130,4,FALSE),0)</f>
        <v>0</v>
      </c>
      <c r="H127" s="91"/>
      <c r="I127" s="91"/>
      <c r="J127" s="91"/>
      <c r="K127" s="91"/>
      <c r="L127" s="92"/>
      <c r="M127" s="68"/>
      <c r="N127" s="25" t="str">
        <f t="shared" si="8"/>
        <v>С неусовершенствованными покрытиямиIII</v>
      </c>
      <c r="O127" s="48" t="s">
        <v>78</v>
      </c>
      <c r="P127" s="48" t="s">
        <v>20</v>
      </c>
      <c r="Q127" s="12">
        <v>1.62</v>
      </c>
      <c r="S127" s="37" t="str">
        <f t="shared" si="9"/>
        <v>С неусовершенствованными покрытиямиIII</v>
      </c>
      <c r="T127" s="48" t="s">
        <v>78</v>
      </c>
      <c r="U127" s="48" t="s">
        <v>20</v>
      </c>
      <c r="V127" s="12">
        <v>1.62</v>
      </c>
    </row>
    <row r="128" spans="2:29" ht="6.75" hidden="1" customHeight="1" outlineLevel="1" thickBot="1" x14ac:dyDescent="0.3">
      <c r="B128" s="68"/>
      <c r="C128" s="87"/>
      <c r="D128" s="79"/>
      <c r="E128" s="79"/>
      <c r="F128" s="79"/>
      <c r="G128" s="79"/>
      <c r="H128" s="79"/>
      <c r="I128" s="79"/>
      <c r="J128" s="79"/>
      <c r="K128" s="79"/>
      <c r="L128" s="88"/>
      <c r="M128" s="68"/>
      <c r="N128" s="25" t="str">
        <f t="shared" si="8"/>
        <v>Без покрытийI</v>
      </c>
      <c r="O128" s="48" t="s">
        <v>79</v>
      </c>
      <c r="P128" s="48" t="s">
        <v>18</v>
      </c>
      <c r="Q128" s="12">
        <v>1.5</v>
      </c>
      <c r="S128" s="37" t="str">
        <f t="shared" si="9"/>
        <v>Без покрытийI</v>
      </c>
      <c r="T128" s="48" t="s">
        <v>79</v>
      </c>
      <c r="U128" s="48" t="s">
        <v>18</v>
      </c>
      <c r="V128" s="12">
        <v>1.5</v>
      </c>
    </row>
    <row r="129" spans="2:22" ht="16.5" hidden="1" outlineLevel="1" thickBot="1" x14ac:dyDescent="0.3">
      <c r="B129" s="68"/>
      <c r="C129" s="175" t="s">
        <v>79</v>
      </c>
      <c r="D129" s="176"/>
      <c r="E129" s="176"/>
      <c r="F129" s="176"/>
      <c r="G129" s="176"/>
      <c r="H129" s="176"/>
      <c r="I129" s="176"/>
      <c r="J129" s="176"/>
      <c r="K129" s="176"/>
      <c r="L129" s="177"/>
      <c r="M129" s="68"/>
      <c r="N129" s="25" t="str">
        <f t="shared" si="8"/>
        <v>Без покрытийII</v>
      </c>
      <c r="O129" s="48" t="s">
        <v>79</v>
      </c>
      <c r="P129" s="48" t="s">
        <v>19</v>
      </c>
      <c r="Q129" s="12">
        <v>1.73</v>
      </c>
      <c r="S129" s="37" t="str">
        <f t="shared" si="9"/>
        <v>Без покрытийII</v>
      </c>
      <c r="T129" s="48" t="s">
        <v>79</v>
      </c>
      <c r="U129" s="48" t="s">
        <v>19</v>
      </c>
      <c r="V129" s="12">
        <v>1.73</v>
      </c>
    </row>
    <row r="130" spans="2:22" ht="5.25" hidden="1" customHeight="1" outlineLevel="1" thickBot="1" x14ac:dyDescent="0.3">
      <c r="B130" s="68"/>
      <c r="C130" s="87"/>
      <c r="D130" s="79"/>
      <c r="E130" s="79"/>
      <c r="F130" s="79"/>
      <c r="G130" s="79"/>
      <c r="H130" s="93"/>
      <c r="I130" s="93"/>
      <c r="J130" s="93"/>
      <c r="K130" s="93"/>
      <c r="L130" s="94"/>
      <c r="M130" s="68"/>
      <c r="N130" s="25" t="str">
        <f t="shared" si="8"/>
        <v>Без покрытийIII</v>
      </c>
      <c r="O130" s="48" t="s">
        <v>79</v>
      </c>
      <c r="P130" s="48" t="s">
        <v>20</v>
      </c>
      <c r="Q130" s="12">
        <v>2</v>
      </c>
      <c r="S130" s="37" t="str">
        <f t="shared" si="9"/>
        <v>Без покрытийIII</v>
      </c>
      <c r="T130" s="48" t="s">
        <v>79</v>
      </c>
      <c r="U130" s="48" t="s">
        <v>20</v>
      </c>
      <c r="V130" s="12">
        <v>2</v>
      </c>
    </row>
    <row r="131" spans="2:22" hidden="1" outlineLevel="1" x14ac:dyDescent="0.25">
      <c r="B131" s="68"/>
      <c r="C131" s="149" t="s">
        <v>22</v>
      </c>
      <c r="D131" s="150"/>
      <c r="E131" s="150"/>
      <c r="F131" s="66"/>
      <c r="G131" s="79"/>
      <c r="H131" s="79"/>
      <c r="I131" s="79"/>
      <c r="J131" s="79"/>
      <c r="K131" s="79"/>
      <c r="L131" s="88"/>
      <c r="M131" s="68"/>
    </row>
    <row r="132" spans="2:22" ht="3.75" hidden="1" customHeight="1" outlineLevel="1" x14ac:dyDescent="0.25">
      <c r="B132" s="68"/>
      <c r="C132" s="87"/>
      <c r="D132" s="79"/>
      <c r="E132" s="79"/>
      <c r="F132" s="79"/>
      <c r="G132" s="79"/>
      <c r="H132" s="79"/>
      <c r="I132" s="79"/>
      <c r="J132" s="79"/>
      <c r="K132" s="79"/>
      <c r="L132" s="88"/>
      <c r="M132" s="68"/>
    </row>
    <row r="133" spans="2:22" ht="18.75" hidden="1" outlineLevel="1" x14ac:dyDescent="0.25">
      <c r="B133" s="68"/>
      <c r="C133" s="149" t="s">
        <v>147</v>
      </c>
      <c r="D133" s="150"/>
      <c r="E133" s="150"/>
      <c r="F133" s="138"/>
      <c r="G133" s="138"/>
      <c r="H133" s="79"/>
      <c r="I133" s="79"/>
      <c r="J133" s="79"/>
      <c r="K133" s="79"/>
      <c r="L133" s="88"/>
      <c r="M133" s="68"/>
    </row>
    <row r="134" spans="2:22" ht="6" hidden="1" customHeight="1" outlineLevel="1" x14ac:dyDescent="0.25">
      <c r="B134" s="68"/>
      <c r="C134" s="87"/>
      <c r="D134" s="79"/>
      <c r="E134" s="79"/>
      <c r="F134" s="79"/>
      <c r="G134" s="79"/>
      <c r="H134" s="79"/>
      <c r="I134" s="79"/>
      <c r="J134" s="79"/>
      <c r="K134" s="79"/>
      <c r="L134" s="88"/>
      <c r="M134" s="68"/>
    </row>
    <row r="135" spans="2:22" ht="18.75" hidden="1" outlineLevel="1" x14ac:dyDescent="0.25">
      <c r="B135" s="68"/>
      <c r="C135" s="149" t="s">
        <v>148</v>
      </c>
      <c r="D135" s="150"/>
      <c r="E135" s="150"/>
      <c r="F135" s="150"/>
      <c r="G135" s="95">
        <f>IFERROR(VLOOKUP(W122,S122:V130,4,FALSE),0)</f>
        <v>0</v>
      </c>
      <c r="H135" s="79"/>
      <c r="I135" s="79"/>
      <c r="J135" s="79"/>
      <c r="K135" s="79"/>
      <c r="L135" s="88"/>
      <c r="M135" s="68"/>
    </row>
    <row r="136" spans="2:22" ht="7.5" hidden="1" customHeight="1" outlineLevel="1" x14ac:dyDescent="0.25">
      <c r="B136" s="68"/>
      <c r="C136" s="87"/>
      <c r="D136" s="79"/>
      <c r="E136" s="79"/>
      <c r="F136" s="79"/>
      <c r="G136" s="79"/>
      <c r="H136" s="79"/>
      <c r="I136" s="79"/>
      <c r="J136" s="79"/>
      <c r="K136" s="79"/>
      <c r="L136" s="88"/>
      <c r="M136" s="68"/>
    </row>
    <row r="137" spans="2:22" hidden="1" outlineLevel="1" x14ac:dyDescent="0.25">
      <c r="B137" s="68"/>
      <c r="C137" s="159" t="s">
        <v>81</v>
      </c>
      <c r="D137" s="160"/>
      <c r="E137" s="160"/>
      <c r="F137" s="160"/>
      <c r="G137" s="20">
        <f>L108*F117*G119/100+L108*F125*G127/100+L108*F133*G135/100</f>
        <v>0</v>
      </c>
      <c r="H137" s="91"/>
      <c r="I137" s="91"/>
      <c r="J137" s="91"/>
      <c r="K137" s="91"/>
      <c r="L137" s="92"/>
      <c r="M137" s="68"/>
      <c r="N137" s="96"/>
      <c r="O137" s="70"/>
      <c r="P137" s="97"/>
      <c r="Q137" s="70"/>
    </row>
    <row r="138" spans="2:22" ht="8.25" hidden="1" customHeight="1" outlineLevel="1" thickBot="1" x14ac:dyDescent="0.3">
      <c r="B138" s="68"/>
      <c r="C138" s="98"/>
      <c r="D138" s="99"/>
      <c r="E138" s="99"/>
      <c r="F138" s="99"/>
      <c r="G138" s="22"/>
      <c r="H138" s="100"/>
      <c r="I138" s="100"/>
      <c r="J138" s="100"/>
      <c r="K138" s="100"/>
      <c r="L138" s="101"/>
      <c r="M138" s="68"/>
      <c r="N138" s="96"/>
      <c r="O138" s="70"/>
      <c r="P138" s="97"/>
      <c r="Q138" s="70"/>
    </row>
    <row r="139" spans="2:22" ht="16.5" collapsed="1" thickBot="1" x14ac:dyDescent="0.3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</row>
    <row r="140" spans="2:22" ht="16.5" thickBot="1" x14ac:dyDescent="0.3">
      <c r="B140" s="68"/>
      <c r="C140" s="156" t="s">
        <v>92</v>
      </c>
      <c r="D140" s="157"/>
      <c r="E140" s="157"/>
      <c r="F140" s="157"/>
      <c r="G140" s="157"/>
      <c r="H140" s="157"/>
      <c r="I140" s="157"/>
      <c r="J140" s="157"/>
      <c r="K140" s="157"/>
      <c r="L140" s="158"/>
      <c r="M140" s="68"/>
      <c r="O140" s="9" t="s">
        <v>18</v>
      </c>
      <c r="P140" s="11">
        <v>3</v>
      </c>
    </row>
    <row r="141" spans="2:22" ht="6" hidden="1" customHeight="1" outlineLevel="1" x14ac:dyDescent="0.25">
      <c r="B141" s="68"/>
      <c r="C141" s="83"/>
      <c r="D141" s="84"/>
      <c r="E141" s="84"/>
      <c r="F141" s="84"/>
      <c r="G141" s="84"/>
      <c r="H141" s="84"/>
      <c r="I141" s="84"/>
      <c r="J141" s="84"/>
      <c r="K141" s="84"/>
      <c r="L141" s="85"/>
      <c r="M141" s="68"/>
      <c r="O141" s="9" t="s">
        <v>19</v>
      </c>
      <c r="P141" s="11">
        <v>3.8</v>
      </c>
    </row>
    <row r="142" spans="2:22" hidden="1" outlineLevel="1" x14ac:dyDescent="0.25">
      <c r="B142" s="68"/>
      <c r="C142" s="141" t="s">
        <v>75</v>
      </c>
      <c r="D142" s="142"/>
      <c r="E142" s="79"/>
      <c r="F142" s="79"/>
      <c r="G142" s="79"/>
      <c r="H142" s="79"/>
      <c r="I142" s="79"/>
      <c r="J142" s="79"/>
      <c r="K142" s="79"/>
      <c r="L142" s="88"/>
      <c r="M142" s="68"/>
      <c r="O142" s="9" t="s">
        <v>20</v>
      </c>
      <c r="P142" s="11">
        <v>4.3</v>
      </c>
    </row>
    <row r="143" spans="2:22" hidden="1" outlineLevel="1" x14ac:dyDescent="0.25">
      <c r="B143" s="68"/>
      <c r="C143" s="152" t="s">
        <v>93</v>
      </c>
      <c r="D143" s="153"/>
      <c r="E143" s="153"/>
      <c r="F143" s="153"/>
      <c r="G143" s="153"/>
      <c r="H143" s="153"/>
      <c r="I143" s="153"/>
      <c r="J143" s="153"/>
      <c r="K143" s="153"/>
      <c r="L143" s="174"/>
      <c r="M143" s="68"/>
    </row>
    <row r="144" spans="2:22" ht="6" hidden="1" customHeight="1" outlineLevel="1" x14ac:dyDescent="0.25">
      <c r="B144" s="68"/>
      <c r="C144" s="87"/>
      <c r="D144" s="79"/>
      <c r="E144" s="79"/>
      <c r="F144" s="79"/>
      <c r="G144" s="79"/>
      <c r="H144" s="79"/>
      <c r="I144" s="79"/>
      <c r="J144" s="79"/>
      <c r="K144" s="79"/>
      <c r="L144" s="88"/>
      <c r="M144" s="68"/>
    </row>
    <row r="145" spans="2:16" hidden="1" outlineLevel="1" x14ac:dyDescent="0.25">
      <c r="B145" s="68"/>
      <c r="C145" s="152" t="s">
        <v>82</v>
      </c>
      <c r="D145" s="153"/>
      <c r="E145" s="153"/>
      <c r="F145" s="153"/>
      <c r="G145" s="153"/>
      <c r="H145" s="153"/>
      <c r="I145" s="153"/>
      <c r="J145" s="153"/>
      <c r="K145" s="153"/>
      <c r="L145" s="86"/>
      <c r="M145" s="68"/>
    </row>
    <row r="146" spans="2:16" ht="5.25" hidden="1" customHeight="1" outlineLevel="1" x14ac:dyDescent="0.25">
      <c r="B146" s="68"/>
      <c r="C146" s="87"/>
      <c r="D146" s="79"/>
      <c r="E146" s="79"/>
      <c r="F146" s="79"/>
      <c r="G146" s="79"/>
      <c r="H146" s="79"/>
      <c r="I146" s="79"/>
      <c r="J146" s="79"/>
      <c r="K146" s="79"/>
      <c r="L146" s="88"/>
      <c r="M146" s="68"/>
    </row>
    <row r="147" spans="2:16" hidden="1" outlineLevel="1" x14ac:dyDescent="0.25">
      <c r="B147" s="68"/>
      <c r="C147" s="149" t="s">
        <v>22</v>
      </c>
      <c r="D147" s="150"/>
      <c r="E147" s="150"/>
      <c r="F147" s="66"/>
      <c r="G147" s="79"/>
      <c r="H147" s="79"/>
      <c r="I147" s="79"/>
      <c r="J147" s="79"/>
      <c r="K147" s="79"/>
      <c r="L147" s="88"/>
      <c r="M147" s="68"/>
    </row>
    <row r="148" spans="2:16" ht="5.25" hidden="1" customHeight="1" outlineLevel="1" x14ac:dyDescent="0.25">
      <c r="B148" s="68"/>
      <c r="C148" s="87"/>
      <c r="D148" s="79"/>
      <c r="E148" s="79"/>
      <c r="F148" s="79"/>
      <c r="G148" s="79"/>
      <c r="H148" s="79"/>
      <c r="I148" s="79"/>
      <c r="J148" s="79"/>
      <c r="K148" s="79"/>
      <c r="L148" s="88"/>
      <c r="M148" s="68"/>
    </row>
    <row r="149" spans="2:16" ht="16.5" hidden="1" outlineLevel="1" x14ac:dyDescent="0.25">
      <c r="B149" s="68"/>
      <c r="C149" s="148" t="s">
        <v>88</v>
      </c>
      <c r="D149" s="146"/>
      <c r="E149" s="146"/>
      <c r="F149" s="146"/>
      <c r="G149" s="104">
        <f>IFERROR(VLOOKUP(F147,O140:P142,2,FALSE),0)</f>
        <v>0</v>
      </c>
      <c r="H149" s="79"/>
      <c r="I149" s="79"/>
      <c r="J149" s="79"/>
      <c r="K149" s="79"/>
      <c r="L149" s="88"/>
      <c r="M149" s="68"/>
    </row>
    <row r="150" spans="2:16" ht="6" hidden="1" customHeight="1" outlineLevel="1" x14ac:dyDescent="0.25">
      <c r="B150" s="68"/>
      <c r="C150" s="87"/>
      <c r="D150" s="79"/>
      <c r="E150" s="79"/>
      <c r="F150" s="79"/>
      <c r="G150" s="79"/>
      <c r="H150" s="79"/>
      <c r="I150" s="79"/>
      <c r="J150" s="79"/>
      <c r="K150" s="79"/>
      <c r="L150" s="88"/>
      <c r="M150" s="68"/>
    </row>
    <row r="151" spans="2:16" ht="33.75" hidden="1" customHeight="1" outlineLevel="1" x14ac:dyDescent="0.25">
      <c r="B151" s="68"/>
      <c r="C151" s="141" t="s">
        <v>163</v>
      </c>
      <c r="D151" s="142"/>
      <c r="E151" s="142"/>
      <c r="F151" s="142"/>
      <c r="G151" s="142"/>
      <c r="H151" s="142"/>
      <c r="I151" s="142"/>
      <c r="J151" s="142"/>
      <c r="K151" s="151"/>
      <c r="L151" s="173"/>
      <c r="M151" s="68"/>
    </row>
    <row r="152" spans="2:16" ht="6" hidden="1" customHeight="1" outlineLevel="1" x14ac:dyDescent="0.25">
      <c r="B152" s="68"/>
      <c r="C152" s="87"/>
      <c r="D152" s="79"/>
      <c r="E152" s="79"/>
      <c r="F152" s="79"/>
      <c r="G152" s="79"/>
      <c r="H152" s="79"/>
      <c r="I152" s="79"/>
      <c r="J152" s="79"/>
      <c r="K152" s="79"/>
      <c r="L152" s="88"/>
      <c r="M152" s="68"/>
    </row>
    <row r="153" spans="2:16" ht="16.5" hidden="1" outlineLevel="1" thickBot="1" x14ac:dyDescent="0.3">
      <c r="B153" s="68"/>
      <c r="C153" s="154" t="s">
        <v>81</v>
      </c>
      <c r="D153" s="155"/>
      <c r="E153" s="155"/>
      <c r="F153" s="155"/>
      <c r="G153" s="103">
        <f>G149*K151/100*L145</f>
        <v>0</v>
      </c>
      <c r="H153" s="100"/>
      <c r="I153" s="100"/>
      <c r="J153" s="100"/>
      <c r="K153" s="100"/>
      <c r="L153" s="101"/>
      <c r="M153" s="68"/>
    </row>
    <row r="154" spans="2:16" ht="16.5" collapsed="1" thickBot="1" x14ac:dyDescent="0.3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2:16" ht="16.5" thickBot="1" x14ac:dyDescent="0.3">
      <c r="B155" s="68"/>
      <c r="C155" s="156" t="s">
        <v>94</v>
      </c>
      <c r="D155" s="157"/>
      <c r="E155" s="157"/>
      <c r="F155" s="157"/>
      <c r="G155" s="157"/>
      <c r="H155" s="157"/>
      <c r="I155" s="157"/>
      <c r="J155" s="157"/>
      <c r="K155" s="157"/>
      <c r="L155" s="158"/>
      <c r="M155" s="68"/>
      <c r="O155" s="9" t="s">
        <v>18</v>
      </c>
      <c r="P155" s="11">
        <v>7.1</v>
      </c>
    </row>
    <row r="156" spans="2:16" ht="6.75" hidden="1" customHeight="1" outlineLevel="1" x14ac:dyDescent="0.25">
      <c r="B156" s="68"/>
      <c r="C156" s="83"/>
      <c r="D156" s="84"/>
      <c r="E156" s="84"/>
      <c r="F156" s="84"/>
      <c r="G156" s="84"/>
      <c r="H156" s="84"/>
      <c r="I156" s="84"/>
      <c r="J156" s="84"/>
      <c r="K156" s="84"/>
      <c r="L156" s="85"/>
      <c r="M156" s="68"/>
      <c r="O156" s="9" t="s">
        <v>19</v>
      </c>
      <c r="P156" s="11">
        <v>7.5</v>
      </c>
    </row>
    <row r="157" spans="2:16" hidden="1" outlineLevel="1" x14ac:dyDescent="0.25">
      <c r="B157" s="68"/>
      <c r="C157" s="141" t="s">
        <v>75</v>
      </c>
      <c r="D157" s="142"/>
      <c r="E157" s="79"/>
      <c r="F157" s="79"/>
      <c r="G157" s="79"/>
      <c r="H157" s="79"/>
      <c r="I157" s="79"/>
      <c r="J157" s="79"/>
      <c r="K157" s="79"/>
      <c r="L157" s="88"/>
      <c r="M157" s="68"/>
      <c r="O157" s="9" t="s">
        <v>20</v>
      </c>
      <c r="P157" s="11">
        <v>8.6</v>
      </c>
    </row>
    <row r="158" spans="2:16" hidden="1" outlineLevel="1" x14ac:dyDescent="0.25">
      <c r="B158" s="68"/>
      <c r="C158" s="152" t="s">
        <v>95</v>
      </c>
      <c r="D158" s="153"/>
      <c r="E158" s="153"/>
      <c r="F158" s="153"/>
      <c r="G158" s="153"/>
      <c r="H158" s="153"/>
      <c r="I158" s="153"/>
      <c r="J158" s="153"/>
      <c r="K158" s="153"/>
      <c r="L158" s="174"/>
      <c r="M158" s="68"/>
    </row>
    <row r="159" spans="2:16" ht="6" hidden="1" customHeight="1" outlineLevel="1" x14ac:dyDescent="0.25">
      <c r="B159" s="68"/>
      <c r="C159" s="87"/>
      <c r="D159" s="79"/>
      <c r="E159" s="79"/>
      <c r="F159" s="79"/>
      <c r="G159" s="79"/>
      <c r="H159" s="79"/>
      <c r="I159" s="79"/>
      <c r="J159" s="79"/>
      <c r="K159" s="79"/>
      <c r="L159" s="88"/>
      <c r="M159" s="68"/>
    </row>
    <row r="160" spans="2:16" hidden="1" outlineLevel="1" x14ac:dyDescent="0.25">
      <c r="B160" s="68"/>
      <c r="C160" s="152" t="s">
        <v>82</v>
      </c>
      <c r="D160" s="153"/>
      <c r="E160" s="153"/>
      <c r="F160" s="153"/>
      <c r="G160" s="153"/>
      <c r="H160" s="153"/>
      <c r="I160" s="153"/>
      <c r="J160" s="153"/>
      <c r="K160" s="153"/>
      <c r="L160" s="86"/>
      <c r="M160" s="68"/>
    </row>
    <row r="161" spans="2:16" ht="7.5" hidden="1" customHeight="1" outlineLevel="1" x14ac:dyDescent="0.25">
      <c r="B161" s="68"/>
      <c r="C161" s="87"/>
      <c r="D161" s="79"/>
      <c r="E161" s="79"/>
      <c r="F161" s="79"/>
      <c r="G161" s="79"/>
      <c r="H161" s="79"/>
      <c r="I161" s="79"/>
      <c r="J161" s="79"/>
      <c r="K161" s="79"/>
      <c r="L161" s="88"/>
      <c r="M161" s="68"/>
    </row>
    <row r="162" spans="2:16" hidden="1" outlineLevel="1" x14ac:dyDescent="0.25">
      <c r="B162" s="68"/>
      <c r="C162" s="149" t="s">
        <v>22</v>
      </c>
      <c r="D162" s="150"/>
      <c r="E162" s="150"/>
      <c r="F162" s="66"/>
      <c r="G162" s="79"/>
      <c r="H162" s="79"/>
      <c r="I162" s="79"/>
      <c r="J162" s="79"/>
      <c r="K162" s="79"/>
      <c r="L162" s="88"/>
      <c r="M162" s="68"/>
    </row>
    <row r="163" spans="2:16" ht="6" hidden="1" customHeight="1" outlineLevel="1" x14ac:dyDescent="0.25">
      <c r="B163" s="68"/>
      <c r="C163" s="87"/>
      <c r="D163" s="79"/>
      <c r="E163" s="79"/>
      <c r="F163" s="79"/>
      <c r="G163" s="79"/>
      <c r="H163" s="79"/>
      <c r="I163" s="79"/>
      <c r="J163" s="79"/>
      <c r="K163" s="79"/>
      <c r="L163" s="88"/>
      <c r="M163" s="68"/>
    </row>
    <row r="164" spans="2:16" ht="16.5" hidden="1" outlineLevel="1" x14ac:dyDescent="0.25">
      <c r="B164" s="68"/>
      <c r="C164" s="148" t="s">
        <v>88</v>
      </c>
      <c r="D164" s="146"/>
      <c r="E164" s="146"/>
      <c r="F164" s="146"/>
      <c r="G164" s="104">
        <f>IFERROR(VLOOKUP(F162,O155:P157,2,FALSE),0)</f>
        <v>0</v>
      </c>
      <c r="H164" s="79"/>
      <c r="I164" s="79"/>
      <c r="J164" s="79"/>
      <c r="K164" s="79"/>
      <c r="L164" s="88"/>
      <c r="M164" s="68"/>
    </row>
    <row r="165" spans="2:16" ht="4.5" hidden="1" customHeight="1" outlineLevel="1" x14ac:dyDescent="0.25">
      <c r="B165" s="68"/>
      <c r="C165" s="87"/>
      <c r="D165" s="79"/>
      <c r="E165" s="79"/>
      <c r="F165" s="79"/>
      <c r="G165" s="79"/>
      <c r="H165" s="79"/>
      <c r="I165" s="79"/>
      <c r="J165" s="79"/>
      <c r="K165" s="79"/>
      <c r="L165" s="88"/>
      <c r="M165" s="68"/>
    </row>
    <row r="166" spans="2:16" ht="33.75" hidden="1" customHeight="1" outlineLevel="1" x14ac:dyDescent="0.25">
      <c r="B166" s="68"/>
      <c r="C166" s="141" t="s">
        <v>152</v>
      </c>
      <c r="D166" s="142"/>
      <c r="E166" s="142"/>
      <c r="F166" s="142"/>
      <c r="G166" s="142"/>
      <c r="H166" s="142"/>
      <c r="I166" s="142"/>
      <c r="J166" s="142"/>
      <c r="K166" s="151"/>
      <c r="L166" s="173"/>
      <c r="M166" s="68"/>
    </row>
    <row r="167" spans="2:16" ht="3.75" hidden="1" customHeight="1" outlineLevel="1" x14ac:dyDescent="0.25">
      <c r="B167" s="68"/>
      <c r="C167" s="87"/>
      <c r="D167" s="79"/>
      <c r="E167" s="79"/>
      <c r="F167" s="79"/>
      <c r="G167" s="79"/>
      <c r="H167" s="79"/>
      <c r="I167" s="79"/>
      <c r="J167" s="79"/>
      <c r="K167" s="79"/>
      <c r="L167" s="88"/>
      <c r="M167" s="68"/>
    </row>
    <row r="168" spans="2:16" ht="16.5" hidden="1" outlineLevel="1" thickBot="1" x14ac:dyDescent="0.3">
      <c r="B168" s="68"/>
      <c r="C168" s="154" t="s">
        <v>81</v>
      </c>
      <c r="D168" s="155"/>
      <c r="E168" s="155"/>
      <c r="F168" s="155"/>
      <c r="G168" s="103">
        <f>G164*K166/100*L160</f>
        <v>0</v>
      </c>
      <c r="H168" s="100"/>
      <c r="I168" s="100"/>
      <c r="J168" s="100"/>
      <c r="K168" s="100"/>
      <c r="L168" s="101"/>
      <c r="M168" s="68"/>
    </row>
    <row r="169" spans="2:16" ht="16.5" collapsed="1" thickBot="1" x14ac:dyDescent="0.3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</row>
    <row r="170" spans="2:16" ht="16.5" thickBot="1" x14ac:dyDescent="0.3">
      <c r="B170" s="68"/>
      <c r="C170" s="156" t="s">
        <v>96</v>
      </c>
      <c r="D170" s="157"/>
      <c r="E170" s="157"/>
      <c r="F170" s="157"/>
      <c r="G170" s="157"/>
      <c r="H170" s="157"/>
      <c r="I170" s="157"/>
      <c r="J170" s="157"/>
      <c r="K170" s="157"/>
      <c r="L170" s="158"/>
      <c r="M170" s="68"/>
      <c r="O170" s="9" t="s">
        <v>18</v>
      </c>
      <c r="P170" s="11">
        <v>10.9</v>
      </c>
    </row>
    <row r="171" spans="2:16" ht="6.75" hidden="1" customHeight="1" outlineLevel="1" x14ac:dyDescent="0.25">
      <c r="B171" s="68"/>
      <c r="C171" s="83"/>
      <c r="D171" s="84"/>
      <c r="E171" s="84"/>
      <c r="F171" s="84"/>
      <c r="G171" s="84"/>
      <c r="H171" s="84"/>
      <c r="I171" s="84"/>
      <c r="J171" s="84"/>
      <c r="K171" s="84"/>
      <c r="L171" s="85"/>
      <c r="M171" s="68"/>
      <c r="O171" s="9" t="s">
        <v>19</v>
      </c>
      <c r="P171" s="11">
        <v>12.6</v>
      </c>
    </row>
    <row r="172" spans="2:16" hidden="1" outlineLevel="1" x14ac:dyDescent="0.25">
      <c r="B172" s="68"/>
      <c r="C172" s="141" t="s">
        <v>75</v>
      </c>
      <c r="D172" s="142"/>
      <c r="E172" s="79"/>
      <c r="F172" s="79"/>
      <c r="G172" s="79"/>
      <c r="H172" s="79"/>
      <c r="I172" s="79"/>
      <c r="J172" s="79"/>
      <c r="K172" s="79"/>
      <c r="L172" s="88"/>
      <c r="M172" s="68"/>
      <c r="O172" s="9" t="s">
        <v>20</v>
      </c>
      <c r="P172" s="11">
        <v>14.4</v>
      </c>
    </row>
    <row r="173" spans="2:16" ht="32.25" hidden="1" customHeight="1" outlineLevel="1" x14ac:dyDescent="0.25">
      <c r="B173" s="68"/>
      <c r="C173" s="167" t="s">
        <v>97</v>
      </c>
      <c r="D173" s="168"/>
      <c r="E173" s="168"/>
      <c r="F173" s="168"/>
      <c r="G173" s="168"/>
      <c r="H173" s="168"/>
      <c r="I173" s="168"/>
      <c r="J173" s="168"/>
      <c r="K173" s="168"/>
      <c r="L173" s="169"/>
      <c r="M173" s="68"/>
    </row>
    <row r="174" spans="2:16" ht="7.5" hidden="1" customHeight="1" outlineLevel="1" x14ac:dyDescent="0.25">
      <c r="B174" s="68"/>
      <c r="C174" s="87"/>
      <c r="D174" s="79"/>
      <c r="E174" s="79"/>
      <c r="F174" s="79"/>
      <c r="G174" s="79"/>
      <c r="H174" s="79"/>
      <c r="I174" s="79"/>
      <c r="J174" s="79"/>
      <c r="K174" s="79"/>
      <c r="L174" s="88"/>
      <c r="M174" s="68"/>
    </row>
    <row r="175" spans="2:16" hidden="1" outlineLevel="1" x14ac:dyDescent="0.25">
      <c r="B175" s="68"/>
      <c r="C175" s="152" t="s">
        <v>82</v>
      </c>
      <c r="D175" s="153"/>
      <c r="E175" s="153"/>
      <c r="F175" s="153"/>
      <c r="G175" s="153"/>
      <c r="H175" s="153"/>
      <c r="I175" s="153"/>
      <c r="J175" s="153"/>
      <c r="K175" s="153"/>
      <c r="L175" s="86"/>
      <c r="M175" s="68"/>
    </row>
    <row r="176" spans="2:16" ht="5.25" hidden="1" customHeight="1" outlineLevel="1" x14ac:dyDescent="0.25">
      <c r="B176" s="68"/>
      <c r="C176" s="87"/>
      <c r="D176" s="79"/>
      <c r="E176" s="79"/>
      <c r="F176" s="79"/>
      <c r="G176" s="79"/>
      <c r="H176" s="79"/>
      <c r="I176" s="79"/>
      <c r="J176" s="79"/>
      <c r="K176" s="79"/>
      <c r="L176" s="88"/>
      <c r="M176" s="68"/>
    </row>
    <row r="177" spans="2:13" hidden="1" outlineLevel="1" x14ac:dyDescent="0.25">
      <c r="B177" s="68"/>
      <c r="C177" s="149" t="s">
        <v>22</v>
      </c>
      <c r="D177" s="150"/>
      <c r="E177" s="150"/>
      <c r="F177" s="66"/>
      <c r="G177" s="79"/>
      <c r="H177" s="79"/>
      <c r="I177" s="79"/>
      <c r="J177" s="79"/>
      <c r="K177" s="79"/>
      <c r="L177" s="88"/>
      <c r="M177" s="68"/>
    </row>
    <row r="178" spans="2:13" ht="5.25" hidden="1" customHeight="1" outlineLevel="1" x14ac:dyDescent="0.25">
      <c r="B178" s="68"/>
      <c r="C178" s="87"/>
      <c r="D178" s="79"/>
      <c r="E178" s="79"/>
      <c r="F178" s="79"/>
      <c r="G178" s="79"/>
      <c r="H178" s="79"/>
      <c r="I178" s="79"/>
      <c r="J178" s="79"/>
      <c r="K178" s="79"/>
      <c r="L178" s="88"/>
      <c r="M178" s="68"/>
    </row>
    <row r="179" spans="2:13" ht="16.5" hidden="1" outlineLevel="1" x14ac:dyDescent="0.25">
      <c r="B179" s="68"/>
      <c r="C179" s="148" t="s">
        <v>88</v>
      </c>
      <c r="D179" s="146"/>
      <c r="E179" s="146"/>
      <c r="F179" s="146"/>
      <c r="G179" s="104">
        <f>IFERROR(VLOOKUP(F177,O170:P172,2,FALSE),0)</f>
        <v>0</v>
      </c>
      <c r="H179" s="79"/>
      <c r="I179" s="79"/>
      <c r="J179" s="79"/>
      <c r="K179" s="79"/>
      <c r="L179" s="88"/>
      <c r="M179" s="68"/>
    </row>
    <row r="180" spans="2:13" ht="3" hidden="1" customHeight="1" outlineLevel="1" x14ac:dyDescent="0.25">
      <c r="B180" s="68"/>
      <c r="C180" s="87"/>
      <c r="D180" s="79"/>
      <c r="E180" s="79"/>
      <c r="F180" s="79"/>
      <c r="G180" s="79"/>
      <c r="H180" s="79"/>
      <c r="I180" s="79"/>
      <c r="J180" s="79"/>
      <c r="K180" s="79"/>
      <c r="L180" s="88"/>
      <c r="M180" s="68"/>
    </row>
    <row r="181" spans="2:13" ht="48.75" hidden="1" customHeight="1" outlineLevel="1" x14ac:dyDescent="0.25">
      <c r="B181" s="68"/>
      <c r="C181" s="141" t="s">
        <v>153</v>
      </c>
      <c r="D181" s="142"/>
      <c r="E181" s="142"/>
      <c r="F181" s="142"/>
      <c r="G181" s="142"/>
      <c r="H181" s="142"/>
      <c r="I181" s="142"/>
      <c r="J181" s="142"/>
      <c r="K181" s="151"/>
      <c r="L181" s="173"/>
      <c r="M181" s="68"/>
    </row>
    <row r="182" spans="2:13" ht="5.25" hidden="1" customHeight="1" outlineLevel="1" x14ac:dyDescent="0.25">
      <c r="B182" s="68"/>
      <c r="C182" s="87"/>
      <c r="D182" s="79"/>
      <c r="E182" s="79"/>
      <c r="F182" s="79"/>
      <c r="G182" s="79"/>
      <c r="H182" s="79"/>
      <c r="I182" s="79"/>
      <c r="J182" s="79"/>
      <c r="K182" s="79"/>
      <c r="L182" s="88"/>
      <c r="M182" s="68"/>
    </row>
    <row r="183" spans="2:13" ht="16.5" hidden="1" outlineLevel="1" thickBot="1" x14ac:dyDescent="0.3">
      <c r="B183" s="68"/>
      <c r="C183" s="154" t="s">
        <v>81</v>
      </c>
      <c r="D183" s="155"/>
      <c r="E183" s="155"/>
      <c r="F183" s="155"/>
      <c r="G183" s="103">
        <f>G179*K181/100*L175</f>
        <v>0</v>
      </c>
      <c r="H183" s="100"/>
      <c r="I183" s="100"/>
      <c r="J183" s="100"/>
      <c r="K183" s="100"/>
      <c r="L183" s="101"/>
      <c r="M183" s="68"/>
    </row>
    <row r="184" spans="2:13" ht="16.5" collapsed="1" thickBot="1" x14ac:dyDescent="0.3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</row>
    <row r="185" spans="2:13" ht="16.5" thickBot="1" x14ac:dyDescent="0.3">
      <c r="B185" s="68"/>
      <c r="C185" s="156" t="s">
        <v>98</v>
      </c>
      <c r="D185" s="157"/>
      <c r="E185" s="157"/>
      <c r="F185" s="157"/>
      <c r="G185" s="157"/>
      <c r="H185" s="157"/>
      <c r="I185" s="157"/>
      <c r="J185" s="157"/>
      <c r="K185" s="157"/>
      <c r="L185" s="158"/>
      <c r="M185" s="68"/>
    </row>
    <row r="186" spans="2:13" ht="6" hidden="1" customHeight="1" outlineLevel="1" x14ac:dyDescent="0.25">
      <c r="B186" s="68"/>
      <c r="C186" s="87"/>
      <c r="D186" s="79"/>
      <c r="E186" s="79"/>
      <c r="F186" s="79"/>
      <c r="G186" s="79"/>
      <c r="H186" s="79"/>
      <c r="I186" s="79"/>
      <c r="J186" s="79"/>
      <c r="K186" s="79"/>
      <c r="L186" s="88"/>
      <c r="M186" s="68"/>
    </row>
    <row r="187" spans="2:13" hidden="1" outlineLevel="1" x14ac:dyDescent="0.25">
      <c r="B187" s="68"/>
      <c r="C187" s="141" t="s">
        <v>75</v>
      </c>
      <c r="D187" s="142"/>
      <c r="E187" s="79"/>
      <c r="F187" s="79"/>
      <c r="G187" s="79"/>
      <c r="H187" s="79"/>
      <c r="I187" s="79"/>
      <c r="J187" s="79"/>
      <c r="K187" s="79"/>
      <c r="L187" s="88"/>
      <c r="M187" s="68"/>
    </row>
    <row r="188" spans="2:13" hidden="1" outlineLevel="1" x14ac:dyDescent="0.25">
      <c r="B188" s="68"/>
      <c r="C188" s="148" t="s">
        <v>99</v>
      </c>
      <c r="D188" s="146"/>
      <c r="E188" s="146"/>
      <c r="F188" s="146"/>
      <c r="G188" s="146"/>
      <c r="H188" s="79"/>
      <c r="I188" s="79"/>
      <c r="J188" s="79"/>
      <c r="K188" s="79"/>
      <c r="L188" s="88"/>
      <c r="M188" s="68"/>
    </row>
    <row r="189" spans="2:13" ht="4.5" hidden="1" customHeight="1" outlineLevel="1" x14ac:dyDescent="0.25">
      <c r="B189" s="68"/>
      <c r="C189" s="87"/>
      <c r="D189" s="79"/>
      <c r="E189" s="79"/>
      <c r="F189" s="79"/>
      <c r="G189" s="79"/>
      <c r="H189" s="79"/>
      <c r="I189" s="79"/>
      <c r="J189" s="79"/>
      <c r="K189" s="79"/>
      <c r="L189" s="88"/>
      <c r="M189" s="68"/>
    </row>
    <row r="190" spans="2:13" ht="18.75" hidden="1" outlineLevel="1" x14ac:dyDescent="0.25">
      <c r="B190" s="68"/>
      <c r="C190" s="148" t="s">
        <v>149</v>
      </c>
      <c r="D190" s="146"/>
      <c r="E190" s="146"/>
      <c r="F190" s="146"/>
      <c r="G190" s="192">
        <v>0.24</v>
      </c>
      <c r="H190" s="79"/>
      <c r="I190" s="79"/>
      <c r="J190" s="79"/>
      <c r="K190" s="79"/>
      <c r="L190" s="88"/>
      <c r="M190" s="68"/>
    </row>
    <row r="191" spans="2:13" ht="4.5" hidden="1" customHeight="1" outlineLevel="1" x14ac:dyDescent="0.25">
      <c r="B191" s="68"/>
      <c r="C191" s="87"/>
      <c r="D191" s="79"/>
      <c r="E191" s="79"/>
      <c r="F191" s="79"/>
      <c r="G191" s="79"/>
      <c r="H191" s="79"/>
      <c r="I191" s="79"/>
      <c r="J191" s="79"/>
      <c r="K191" s="79"/>
      <c r="L191" s="88"/>
      <c r="M191" s="68"/>
    </row>
    <row r="192" spans="2:13" ht="18.75" hidden="1" outlineLevel="1" x14ac:dyDescent="0.25">
      <c r="B192" s="68"/>
      <c r="C192" s="109" t="s">
        <v>154</v>
      </c>
      <c r="D192" s="110"/>
      <c r="E192" s="110"/>
      <c r="F192" s="110"/>
      <c r="G192" s="110"/>
      <c r="H192" s="110"/>
      <c r="I192" s="71"/>
      <c r="J192" s="68"/>
      <c r="K192" s="79"/>
      <c r="L192" s="88"/>
      <c r="M192" s="68"/>
    </row>
    <row r="193" spans="2:16" ht="5.25" hidden="1" customHeight="1" outlineLevel="1" x14ac:dyDescent="0.25">
      <c r="B193" s="68"/>
      <c r="C193" s="87"/>
      <c r="D193" s="79"/>
      <c r="E193" s="79"/>
      <c r="F193" s="79"/>
      <c r="G193" s="79"/>
      <c r="H193" s="79"/>
      <c r="I193" s="79"/>
      <c r="J193" s="79"/>
      <c r="K193" s="79"/>
      <c r="L193" s="88"/>
      <c r="M193" s="68"/>
    </row>
    <row r="194" spans="2:16" ht="16.5" hidden="1" outlineLevel="1" thickBot="1" x14ac:dyDescent="0.3">
      <c r="B194" s="68"/>
      <c r="C194" s="154" t="s">
        <v>81</v>
      </c>
      <c r="D194" s="155"/>
      <c r="E194" s="155"/>
      <c r="F194" s="155"/>
      <c r="G194" s="103">
        <f>G190*I192</f>
        <v>0</v>
      </c>
      <c r="H194" s="100"/>
      <c r="I194" s="100"/>
      <c r="J194" s="100"/>
      <c r="K194" s="100"/>
      <c r="L194" s="101"/>
      <c r="M194" s="68"/>
    </row>
    <row r="195" spans="2:16" ht="16.5" collapsed="1" thickBot="1" x14ac:dyDescent="0.3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</row>
    <row r="196" spans="2:16" ht="16.5" thickBot="1" x14ac:dyDescent="0.3">
      <c r="B196" s="68"/>
      <c r="C196" s="156" t="s">
        <v>100</v>
      </c>
      <c r="D196" s="157"/>
      <c r="E196" s="157"/>
      <c r="F196" s="157"/>
      <c r="G196" s="157"/>
      <c r="H196" s="157"/>
      <c r="I196" s="157"/>
      <c r="J196" s="157"/>
      <c r="K196" s="157"/>
      <c r="L196" s="158"/>
      <c r="M196" s="68"/>
      <c r="O196" s="9" t="s">
        <v>18</v>
      </c>
      <c r="P196" s="11">
        <v>0.13</v>
      </c>
    </row>
    <row r="197" spans="2:16" ht="6.75" hidden="1" customHeight="1" outlineLevel="1" x14ac:dyDescent="0.25">
      <c r="B197" s="68"/>
      <c r="C197" s="83"/>
      <c r="D197" s="84"/>
      <c r="E197" s="84"/>
      <c r="F197" s="84"/>
      <c r="G197" s="84"/>
      <c r="H197" s="84"/>
      <c r="I197" s="84"/>
      <c r="J197" s="84"/>
      <c r="K197" s="84"/>
      <c r="L197" s="85"/>
      <c r="M197" s="68"/>
      <c r="O197" s="9" t="s">
        <v>19</v>
      </c>
      <c r="P197" s="11">
        <v>0.17</v>
      </c>
    </row>
    <row r="198" spans="2:16" hidden="1" outlineLevel="1" x14ac:dyDescent="0.25">
      <c r="B198" s="68"/>
      <c r="C198" s="141" t="s">
        <v>75</v>
      </c>
      <c r="D198" s="142"/>
      <c r="E198" s="79"/>
      <c r="F198" s="79"/>
      <c r="G198" s="79"/>
      <c r="H198" s="79"/>
      <c r="I198" s="79"/>
      <c r="J198" s="79"/>
      <c r="K198" s="79"/>
      <c r="L198" s="88"/>
      <c r="M198" s="68"/>
      <c r="O198" s="9" t="s">
        <v>20</v>
      </c>
      <c r="P198" s="11">
        <v>0.2</v>
      </c>
    </row>
    <row r="199" spans="2:16" ht="31.5" hidden="1" customHeight="1" outlineLevel="1" x14ac:dyDescent="0.25">
      <c r="B199" s="68"/>
      <c r="C199" s="167" t="s">
        <v>101</v>
      </c>
      <c r="D199" s="168"/>
      <c r="E199" s="168"/>
      <c r="F199" s="168"/>
      <c r="G199" s="168"/>
      <c r="H199" s="168"/>
      <c r="I199" s="168"/>
      <c r="J199" s="168"/>
      <c r="K199" s="168"/>
      <c r="L199" s="169"/>
      <c r="M199" s="68"/>
    </row>
    <row r="200" spans="2:16" ht="6.75" hidden="1" customHeight="1" outlineLevel="1" x14ac:dyDescent="0.25">
      <c r="B200" s="68"/>
      <c r="C200" s="87"/>
      <c r="D200" s="79"/>
      <c r="E200" s="79"/>
      <c r="F200" s="79"/>
      <c r="G200" s="79"/>
      <c r="H200" s="79"/>
      <c r="I200" s="79"/>
      <c r="J200" s="79"/>
      <c r="K200" s="79"/>
      <c r="L200" s="88"/>
      <c r="M200" s="68"/>
    </row>
    <row r="201" spans="2:16" hidden="1" outlineLevel="1" x14ac:dyDescent="0.25">
      <c r="B201" s="68"/>
      <c r="C201" s="152" t="s">
        <v>82</v>
      </c>
      <c r="D201" s="153"/>
      <c r="E201" s="153"/>
      <c r="F201" s="153"/>
      <c r="G201" s="153"/>
      <c r="H201" s="153"/>
      <c r="I201" s="153"/>
      <c r="J201" s="153"/>
      <c r="K201" s="153"/>
      <c r="L201" s="86"/>
      <c r="M201" s="68"/>
    </row>
    <row r="202" spans="2:16" ht="5.25" hidden="1" customHeight="1" outlineLevel="1" x14ac:dyDescent="0.25">
      <c r="B202" s="68"/>
      <c r="C202" s="87"/>
      <c r="D202" s="79"/>
      <c r="E202" s="79"/>
      <c r="F202" s="79"/>
      <c r="G202" s="79"/>
      <c r="H202" s="79"/>
      <c r="I202" s="79"/>
      <c r="J202" s="79"/>
      <c r="K202" s="79"/>
      <c r="L202" s="88"/>
      <c r="M202" s="68"/>
    </row>
    <row r="203" spans="2:16" hidden="1" outlineLevel="1" x14ac:dyDescent="0.25">
      <c r="B203" s="68"/>
      <c r="C203" s="149" t="s">
        <v>22</v>
      </c>
      <c r="D203" s="150"/>
      <c r="E203" s="150"/>
      <c r="F203" s="66"/>
      <c r="G203" s="79"/>
      <c r="H203" s="79"/>
      <c r="I203" s="79"/>
      <c r="J203" s="79"/>
      <c r="K203" s="79"/>
      <c r="L203" s="88"/>
      <c r="M203" s="68"/>
    </row>
    <row r="204" spans="2:16" ht="6" hidden="1" customHeight="1" outlineLevel="1" x14ac:dyDescent="0.25">
      <c r="B204" s="68"/>
      <c r="C204" s="87"/>
      <c r="D204" s="79"/>
      <c r="E204" s="79"/>
      <c r="F204" s="79"/>
      <c r="G204" s="79"/>
      <c r="H204" s="79"/>
      <c r="I204" s="79"/>
      <c r="J204" s="79"/>
      <c r="K204" s="79"/>
      <c r="L204" s="88"/>
      <c r="M204" s="68"/>
    </row>
    <row r="205" spans="2:16" ht="35.25" hidden="1" customHeight="1" outlineLevel="1" x14ac:dyDescent="0.25">
      <c r="B205" s="68"/>
      <c r="C205" s="141" t="s">
        <v>155</v>
      </c>
      <c r="D205" s="142"/>
      <c r="E205" s="142"/>
      <c r="F205" s="142"/>
      <c r="G205" s="142"/>
      <c r="H205" s="142"/>
      <c r="I205" s="142"/>
      <c r="J205" s="142"/>
      <c r="K205" s="142"/>
      <c r="L205" s="111">
        <f>IFERROR(VLOOKUP(F203,O196:P198,2,FALSE),0)</f>
        <v>0</v>
      </c>
      <c r="M205" s="68"/>
    </row>
    <row r="206" spans="2:16" ht="4.5" hidden="1" customHeight="1" outlineLevel="1" x14ac:dyDescent="0.25">
      <c r="B206" s="68"/>
      <c r="C206" s="87"/>
      <c r="D206" s="79"/>
      <c r="E206" s="79"/>
      <c r="F206" s="79"/>
      <c r="G206" s="79"/>
      <c r="H206" s="79"/>
      <c r="I206" s="79"/>
      <c r="J206" s="79"/>
      <c r="K206" s="79"/>
      <c r="L206" s="88"/>
      <c r="M206" s="68"/>
    </row>
    <row r="207" spans="2:16" ht="48" hidden="1" customHeight="1" outlineLevel="1" x14ac:dyDescent="0.25">
      <c r="B207" s="68"/>
      <c r="C207" s="141" t="s">
        <v>156</v>
      </c>
      <c r="D207" s="142"/>
      <c r="E207" s="142"/>
      <c r="F207" s="142"/>
      <c r="G207" s="142"/>
      <c r="H207" s="142"/>
      <c r="I207" s="142"/>
      <c r="J207" s="142"/>
      <c r="K207" s="151"/>
      <c r="L207" s="173"/>
      <c r="M207" s="68"/>
    </row>
    <row r="208" spans="2:16" ht="6" hidden="1" customHeight="1" outlineLevel="1" x14ac:dyDescent="0.25">
      <c r="B208" s="68"/>
      <c r="C208" s="87"/>
      <c r="D208" s="79"/>
      <c r="E208" s="79"/>
      <c r="F208" s="79"/>
      <c r="G208" s="79"/>
      <c r="H208" s="79"/>
      <c r="I208" s="79"/>
      <c r="J208" s="79"/>
      <c r="K208" s="79"/>
      <c r="L208" s="88"/>
      <c r="M208" s="68"/>
    </row>
    <row r="209" spans="2:13" ht="16.5" hidden="1" outlineLevel="1" thickBot="1" x14ac:dyDescent="0.3">
      <c r="B209" s="68"/>
      <c r="C209" s="154" t="s">
        <v>81</v>
      </c>
      <c r="D209" s="155"/>
      <c r="E209" s="155"/>
      <c r="F209" s="155"/>
      <c r="G209" s="103">
        <f>L205*K207/100*L201</f>
        <v>0</v>
      </c>
      <c r="H209" s="100"/>
      <c r="I209" s="100"/>
      <c r="J209" s="100"/>
      <c r="K209" s="100"/>
      <c r="L209" s="101"/>
      <c r="M209" s="68"/>
    </row>
    <row r="210" spans="2:13" ht="16.5" collapsed="1" thickBot="1" x14ac:dyDescent="0.3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</row>
    <row r="211" spans="2:13" ht="16.5" thickBot="1" x14ac:dyDescent="0.3">
      <c r="B211" s="68"/>
      <c r="C211" s="156" t="s">
        <v>102</v>
      </c>
      <c r="D211" s="157"/>
      <c r="E211" s="157"/>
      <c r="F211" s="157"/>
      <c r="G211" s="157"/>
      <c r="H211" s="157"/>
      <c r="I211" s="157"/>
      <c r="J211" s="157"/>
      <c r="K211" s="157"/>
      <c r="L211" s="158"/>
      <c r="M211" s="68"/>
    </row>
    <row r="212" spans="2:13" ht="6" hidden="1" customHeight="1" outlineLevel="1" x14ac:dyDescent="0.25">
      <c r="B212" s="68"/>
      <c r="C212" s="87"/>
      <c r="D212" s="79"/>
      <c r="E212" s="79"/>
      <c r="F212" s="79"/>
      <c r="G212" s="79"/>
      <c r="H212" s="79"/>
      <c r="I212" s="79"/>
      <c r="J212" s="79"/>
      <c r="K212" s="79"/>
      <c r="L212" s="88"/>
      <c r="M212" s="68"/>
    </row>
    <row r="213" spans="2:13" hidden="1" outlineLevel="1" x14ac:dyDescent="0.25">
      <c r="B213" s="68"/>
      <c r="C213" s="141" t="s">
        <v>75</v>
      </c>
      <c r="D213" s="142"/>
      <c r="E213" s="79"/>
      <c r="F213" s="79"/>
      <c r="G213" s="79"/>
      <c r="H213" s="79"/>
      <c r="I213" s="79"/>
      <c r="J213" s="79"/>
      <c r="K213" s="79"/>
      <c r="L213" s="88"/>
      <c r="M213" s="68"/>
    </row>
    <row r="214" spans="2:13" hidden="1" outlineLevel="1" x14ac:dyDescent="0.25">
      <c r="B214" s="68"/>
      <c r="C214" s="148" t="s">
        <v>103</v>
      </c>
      <c r="D214" s="146"/>
      <c r="E214" s="146"/>
      <c r="F214" s="146"/>
      <c r="G214" s="146"/>
      <c r="H214" s="79"/>
      <c r="I214" s="79"/>
      <c r="J214" s="79"/>
      <c r="K214" s="79"/>
      <c r="L214" s="88"/>
      <c r="M214" s="68"/>
    </row>
    <row r="215" spans="2:13" ht="5.25" hidden="1" customHeight="1" outlineLevel="1" x14ac:dyDescent="0.25">
      <c r="B215" s="68"/>
      <c r="C215" s="87"/>
      <c r="D215" s="79"/>
      <c r="E215" s="79"/>
      <c r="F215" s="79"/>
      <c r="G215" s="79"/>
      <c r="H215" s="79"/>
      <c r="I215" s="79"/>
      <c r="J215" s="79"/>
      <c r="K215" s="79"/>
      <c r="L215" s="88"/>
      <c r="M215" s="68"/>
    </row>
    <row r="216" spans="2:13" ht="18.75" hidden="1" outlineLevel="1" x14ac:dyDescent="0.25">
      <c r="B216" s="68"/>
      <c r="C216" s="148" t="s">
        <v>149</v>
      </c>
      <c r="D216" s="146"/>
      <c r="E216" s="146"/>
      <c r="F216" s="146"/>
      <c r="G216" s="102">
        <v>0.25</v>
      </c>
      <c r="H216" s="79"/>
      <c r="I216" s="79"/>
      <c r="J216" s="79"/>
      <c r="K216" s="79"/>
      <c r="L216" s="88"/>
      <c r="M216" s="68"/>
    </row>
    <row r="217" spans="2:13" ht="5.25" hidden="1" customHeight="1" outlineLevel="1" x14ac:dyDescent="0.25">
      <c r="B217" s="68"/>
      <c r="C217" s="87"/>
      <c r="D217" s="79"/>
      <c r="E217" s="79"/>
      <c r="F217" s="79"/>
      <c r="G217" s="79"/>
      <c r="H217" s="79"/>
      <c r="I217" s="79"/>
      <c r="J217" s="79"/>
      <c r="K217" s="79"/>
      <c r="L217" s="88"/>
      <c r="M217" s="68"/>
    </row>
    <row r="218" spans="2:13" ht="18.75" hidden="1" outlineLevel="1" x14ac:dyDescent="0.25">
      <c r="B218" s="68"/>
      <c r="C218" s="149" t="s">
        <v>157</v>
      </c>
      <c r="D218" s="150"/>
      <c r="E218" s="150"/>
      <c r="F218" s="150"/>
      <c r="G218" s="150"/>
      <c r="H218" s="150"/>
      <c r="I218" s="150"/>
      <c r="J218" s="71"/>
      <c r="K218" s="79"/>
      <c r="L218" s="88"/>
      <c r="M218" s="68"/>
    </row>
    <row r="219" spans="2:13" ht="6" hidden="1" customHeight="1" outlineLevel="1" x14ac:dyDescent="0.25">
      <c r="B219" s="68"/>
      <c r="C219" s="87"/>
      <c r="D219" s="79"/>
      <c r="E219" s="79"/>
      <c r="F219" s="79"/>
      <c r="G219" s="79"/>
      <c r="H219" s="79"/>
      <c r="I219" s="79"/>
      <c r="J219" s="79"/>
      <c r="K219" s="79"/>
      <c r="L219" s="88"/>
      <c r="M219" s="68"/>
    </row>
    <row r="220" spans="2:13" ht="16.5" hidden="1" outlineLevel="1" thickBot="1" x14ac:dyDescent="0.3">
      <c r="B220" s="68"/>
      <c r="C220" s="154" t="s">
        <v>81</v>
      </c>
      <c r="D220" s="155"/>
      <c r="E220" s="155"/>
      <c r="F220" s="155"/>
      <c r="G220" s="103">
        <f>G216*J218</f>
        <v>0</v>
      </c>
      <c r="H220" s="100"/>
      <c r="I220" s="100"/>
      <c r="J220" s="100"/>
      <c r="K220" s="100"/>
      <c r="L220" s="101"/>
      <c r="M220" s="68"/>
    </row>
    <row r="221" spans="2:13" ht="16.5" collapsed="1" thickBot="1" x14ac:dyDescent="0.3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</row>
    <row r="222" spans="2:13" ht="16.5" thickBot="1" x14ac:dyDescent="0.3">
      <c r="B222" s="68"/>
      <c r="C222" s="156" t="s">
        <v>104</v>
      </c>
      <c r="D222" s="157"/>
      <c r="E222" s="157"/>
      <c r="F222" s="157"/>
      <c r="G222" s="157"/>
      <c r="H222" s="157"/>
      <c r="I222" s="157"/>
      <c r="J222" s="157"/>
      <c r="K222" s="157"/>
      <c r="L222" s="158"/>
      <c r="M222" s="68"/>
    </row>
    <row r="223" spans="2:13" ht="6" hidden="1" customHeight="1" outlineLevel="1" x14ac:dyDescent="0.25">
      <c r="B223" s="68"/>
      <c r="C223" s="83"/>
      <c r="D223" s="84"/>
      <c r="E223" s="84"/>
      <c r="F223" s="84"/>
      <c r="G223" s="84"/>
      <c r="H223" s="84"/>
      <c r="I223" s="84"/>
      <c r="J223" s="84"/>
      <c r="K223" s="84"/>
      <c r="L223" s="85"/>
      <c r="M223" s="68"/>
    </row>
    <row r="224" spans="2:13" hidden="1" outlineLevel="1" x14ac:dyDescent="0.25">
      <c r="B224" s="68"/>
      <c r="C224" s="152" t="s">
        <v>82</v>
      </c>
      <c r="D224" s="153"/>
      <c r="E224" s="153"/>
      <c r="F224" s="153"/>
      <c r="G224" s="153"/>
      <c r="H224" s="153"/>
      <c r="I224" s="153"/>
      <c r="J224" s="153"/>
      <c r="K224" s="153"/>
      <c r="L224" s="86"/>
      <c r="M224" s="68"/>
    </row>
    <row r="225" spans="2:29" ht="5.25" hidden="1" customHeight="1" outlineLevel="1" thickBot="1" x14ac:dyDescent="0.3">
      <c r="B225" s="68"/>
      <c r="C225" s="87"/>
      <c r="D225" s="79"/>
      <c r="E225" s="79"/>
      <c r="F225" s="79"/>
      <c r="G225" s="79"/>
      <c r="H225" s="79"/>
      <c r="I225" s="79"/>
      <c r="J225" s="79"/>
      <c r="K225" s="79"/>
      <c r="L225" s="88"/>
      <c r="M225" s="68"/>
      <c r="N225" s="25" t="s">
        <v>66</v>
      </c>
      <c r="O225" s="25" t="s">
        <v>66</v>
      </c>
      <c r="P225" s="37" t="s">
        <v>66</v>
      </c>
      <c r="Q225" s="25" t="s">
        <v>66</v>
      </c>
    </row>
    <row r="226" spans="2:29" ht="16.5" hidden="1" outlineLevel="1" thickBot="1" x14ac:dyDescent="0.3">
      <c r="B226" s="68"/>
      <c r="C226" s="141" t="s">
        <v>75</v>
      </c>
      <c r="D226" s="142"/>
      <c r="E226" s="79"/>
      <c r="F226" s="79"/>
      <c r="G226" s="79"/>
      <c r="H226" s="79"/>
      <c r="I226" s="79"/>
      <c r="J226" s="79"/>
      <c r="K226" s="79"/>
      <c r="L226" s="88"/>
      <c r="M226" s="68"/>
      <c r="N226" s="25" t="str">
        <f>CONCATENATE(O226,P226)</f>
        <v>С усовершенствованными покрытиямиI</v>
      </c>
      <c r="O226" s="48" t="s">
        <v>77</v>
      </c>
      <c r="P226" s="48" t="s">
        <v>18</v>
      </c>
      <c r="Q226" s="13">
        <v>0.13</v>
      </c>
      <c r="R226" s="37" t="str">
        <f>CONCATENATE(C229,F231)</f>
        <v>С усовершенствованными покрытиями</v>
      </c>
    </row>
    <row r="227" spans="2:29" ht="16.5" hidden="1" outlineLevel="1" thickBot="1" x14ac:dyDescent="0.3">
      <c r="B227" s="68"/>
      <c r="C227" s="141" t="s">
        <v>105</v>
      </c>
      <c r="D227" s="142"/>
      <c r="E227" s="142"/>
      <c r="F227" s="142"/>
      <c r="G227" s="142"/>
      <c r="H227" s="142"/>
      <c r="I227" s="142"/>
      <c r="J227" s="142"/>
      <c r="K227" s="142"/>
      <c r="L227" s="178"/>
      <c r="M227" s="68"/>
      <c r="N227" s="25" t="str">
        <f t="shared" ref="N227:N234" si="10">CONCATENATE(O227,P227)</f>
        <v>С усовершенствованными покрытиямиII</v>
      </c>
      <c r="O227" s="48" t="s">
        <v>77</v>
      </c>
      <c r="P227" s="48" t="s">
        <v>19</v>
      </c>
      <c r="Q227" s="13">
        <v>0.17</v>
      </c>
    </row>
    <row r="228" spans="2:29" ht="6" hidden="1" customHeight="1" outlineLevel="1" thickBot="1" x14ac:dyDescent="0.3">
      <c r="B228" s="68"/>
      <c r="C228" s="87"/>
      <c r="D228" s="79"/>
      <c r="E228" s="79"/>
      <c r="F228" s="79"/>
      <c r="G228" s="79"/>
      <c r="H228" s="79"/>
      <c r="I228" s="79"/>
      <c r="J228" s="79"/>
      <c r="K228" s="79"/>
      <c r="L228" s="88"/>
      <c r="M228" s="68"/>
      <c r="N228" s="25" t="str">
        <f t="shared" si="10"/>
        <v>С усовершенствованными покрытиямиIII</v>
      </c>
      <c r="O228" s="48" t="s">
        <v>77</v>
      </c>
      <c r="P228" s="48" t="s">
        <v>20</v>
      </c>
      <c r="Q228" s="13">
        <v>0.2</v>
      </c>
    </row>
    <row r="229" spans="2:29" ht="16.5" hidden="1" outlineLevel="1" thickBot="1" x14ac:dyDescent="0.3">
      <c r="B229" s="68"/>
      <c r="C229" s="175" t="s">
        <v>77</v>
      </c>
      <c r="D229" s="176"/>
      <c r="E229" s="176"/>
      <c r="F229" s="176"/>
      <c r="G229" s="176"/>
      <c r="H229" s="176"/>
      <c r="I229" s="176"/>
      <c r="J229" s="176"/>
      <c r="K229" s="176"/>
      <c r="L229" s="177"/>
      <c r="M229" s="68"/>
      <c r="N229" s="25" t="str">
        <f t="shared" si="10"/>
        <v>С неусовершенствованными покрытиямиI</v>
      </c>
      <c r="O229" s="48" t="s">
        <v>78</v>
      </c>
      <c r="P229" s="48" t="s">
        <v>18</v>
      </c>
      <c r="Q229" s="13">
        <v>0.18</v>
      </c>
    </row>
    <row r="230" spans="2:29" ht="5.25" hidden="1" customHeight="1" outlineLevel="1" thickBot="1" x14ac:dyDescent="0.3">
      <c r="B230" s="68"/>
      <c r="C230" s="87"/>
      <c r="D230" s="79"/>
      <c r="E230" s="79"/>
      <c r="F230" s="79"/>
      <c r="G230" s="79"/>
      <c r="H230" s="79"/>
      <c r="I230" s="79"/>
      <c r="J230" s="79"/>
      <c r="K230" s="79"/>
      <c r="L230" s="88"/>
      <c r="M230" s="68"/>
      <c r="N230" s="25" t="str">
        <f t="shared" si="10"/>
        <v>С неусовершенствованными покрытиямиII</v>
      </c>
      <c r="O230" s="48" t="s">
        <v>78</v>
      </c>
      <c r="P230" s="48" t="s">
        <v>19</v>
      </c>
      <c r="Q230" s="13">
        <v>0.22</v>
      </c>
    </row>
    <row r="231" spans="2:29" ht="16.5" hidden="1" outlineLevel="1" thickBot="1" x14ac:dyDescent="0.3">
      <c r="B231" s="68"/>
      <c r="C231" s="149" t="s">
        <v>22</v>
      </c>
      <c r="D231" s="150"/>
      <c r="E231" s="150"/>
      <c r="F231" s="66"/>
      <c r="G231" s="79"/>
      <c r="H231" s="79"/>
      <c r="I231" s="79"/>
      <c r="J231" s="79"/>
      <c r="K231" s="79"/>
      <c r="L231" s="88"/>
      <c r="M231" s="68"/>
      <c r="N231" s="25" t="str">
        <f t="shared" si="10"/>
        <v>С неусовершенствованными покрытиямиIII</v>
      </c>
      <c r="O231" s="48" t="s">
        <v>78</v>
      </c>
      <c r="P231" s="48" t="s">
        <v>20</v>
      </c>
      <c r="Q231" s="13">
        <v>0.25</v>
      </c>
    </row>
    <row r="232" spans="2:29" ht="6" hidden="1" customHeight="1" outlineLevel="1" thickBot="1" x14ac:dyDescent="0.3">
      <c r="B232" s="68"/>
      <c r="C232" s="87"/>
      <c r="D232" s="79"/>
      <c r="E232" s="79"/>
      <c r="F232" s="79"/>
      <c r="G232" s="79"/>
      <c r="H232" s="79"/>
      <c r="I232" s="79"/>
      <c r="J232" s="79"/>
      <c r="K232" s="79"/>
      <c r="L232" s="88"/>
      <c r="M232" s="68"/>
      <c r="N232" s="25" t="str">
        <f t="shared" si="10"/>
        <v>Без покрытийI</v>
      </c>
      <c r="O232" s="48" t="s">
        <v>79</v>
      </c>
      <c r="P232" s="48" t="s">
        <v>18</v>
      </c>
      <c r="Q232" s="13">
        <v>0.22</v>
      </c>
    </row>
    <row r="233" spans="2:29" ht="19.5" hidden="1" outlineLevel="1" thickBot="1" x14ac:dyDescent="0.3">
      <c r="B233" s="68"/>
      <c r="C233" s="149" t="s">
        <v>147</v>
      </c>
      <c r="D233" s="150"/>
      <c r="E233" s="150"/>
      <c r="F233" s="138"/>
      <c r="G233" s="138"/>
      <c r="H233" s="79"/>
      <c r="I233" s="79"/>
      <c r="J233" s="79"/>
      <c r="K233" s="79"/>
      <c r="L233" s="88"/>
      <c r="M233" s="68"/>
      <c r="N233" s="25" t="str">
        <f t="shared" si="10"/>
        <v>Без покрытийII</v>
      </c>
      <c r="O233" s="48" t="s">
        <v>79</v>
      </c>
      <c r="P233" s="48" t="s">
        <v>19</v>
      </c>
      <c r="Q233" s="13">
        <v>0.25</v>
      </c>
      <c r="Y233" s="13">
        <v>0.13</v>
      </c>
      <c r="Z233" s="13">
        <v>0.17</v>
      </c>
      <c r="AA233" s="13">
        <v>0.2</v>
      </c>
      <c r="AB233" s="13">
        <v>1</v>
      </c>
      <c r="AC233" s="108"/>
    </row>
    <row r="234" spans="2:29" ht="6.75" hidden="1" customHeight="1" outlineLevel="1" thickBot="1" x14ac:dyDescent="0.3">
      <c r="B234" s="68"/>
      <c r="C234" s="87"/>
      <c r="D234" s="79"/>
      <c r="E234" s="79"/>
      <c r="F234" s="79"/>
      <c r="G234" s="79"/>
      <c r="H234" s="79"/>
      <c r="I234" s="79"/>
      <c r="J234" s="79"/>
      <c r="K234" s="79"/>
      <c r="L234" s="88"/>
      <c r="M234" s="68"/>
      <c r="N234" s="25" t="str">
        <f t="shared" si="10"/>
        <v>Без покрытийIII</v>
      </c>
      <c r="O234" s="48" t="s">
        <v>79</v>
      </c>
      <c r="P234" s="48" t="s">
        <v>20</v>
      </c>
      <c r="Q234" s="13">
        <v>0.28000000000000003</v>
      </c>
      <c r="Y234" s="13">
        <v>0.18</v>
      </c>
      <c r="Z234" s="13">
        <v>0.22</v>
      </c>
      <c r="AA234" s="13">
        <v>0.25</v>
      </c>
      <c r="AC234" s="13">
        <v>2</v>
      </c>
    </row>
    <row r="235" spans="2:29" ht="19.5" hidden="1" outlineLevel="1" thickBot="1" x14ac:dyDescent="0.3">
      <c r="B235" s="68"/>
      <c r="C235" s="159" t="s">
        <v>148</v>
      </c>
      <c r="D235" s="160"/>
      <c r="E235" s="160"/>
      <c r="F235" s="160"/>
      <c r="G235" s="90">
        <f>IFERROR(VLOOKUP(R226,N226:Q234,4,FALSE),0)</f>
        <v>0</v>
      </c>
      <c r="H235" s="91"/>
      <c r="I235" s="91"/>
      <c r="J235" s="91"/>
      <c r="K235" s="91"/>
      <c r="L235" s="92"/>
      <c r="M235" s="68"/>
      <c r="Y235" s="13">
        <v>0.22</v>
      </c>
      <c r="Z235" s="13">
        <v>0.25</v>
      </c>
      <c r="AA235" s="13">
        <v>0.28000000000000003</v>
      </c>
      <c r="AC235" s="108"/>
    </row>
    <row r="236" spans="2:29" ht="4.5" hidden="1" customHeight="1" outlineLevel="1" x14ac:dyDescent="0.25">
      <c r="B236" s="68"/>
      <c r="C236" s="87"/>
      <c r="D236" s="79"/>
      <c r="E236" s="79"/>
      <c r="F236" s="79"/>
      <c r="G236" s="79"/>
      <c r="H236" s="79"/>
      <c r="I236" s="79"/>
      <c r="J236" s="79"/>
      <c r="K236" s="79"/>
      <c r="L236" s="88"/>
      <c r="M236" s="68"/>
    </row>
    <row r="237" spans="2:29" ht="16.5" hidden="1" outlineLevel="1" thickBot="1" x14ac:dyDescent="0.3">
      <c r="B237" s="68"/>
      <c r="C237" s="175" t="s">
        <v>78</v>
      </c>
      <c r="D237" s="176"/>
      <c r="E237" s="176"/>
      <c r="F237" s="176"/>
      <c r="G237" s="176"/>
      <c r="H237" s="176"/>
      <c r="I237" s="176"/>
      <c r="J237" s="176"/>
      <c r="K237" s="176"/>
      <c r="L237" s="177"/>
      <c r="M237" s="68"/>
      <c r="N237" s="25" t="s">
        <v>66</v>
      </c>
      <c r="O237" s="25" t="s">
        <v>66</v>
      </c>
      <c r="P237" s="37" t="s">
        <v>66</v>
      </c>
      <c r="Q237" s="25" t="s">
        <v>66</v>
      </c>
      <c r="S237" s="37" t="s">
        <v>66</v>
      </c>
      <c r="T237" s="37" t="s">
        <v>66</v>
      </c>
      <c r="U237" s="37" t="s">
        <v>66</v>
      </c>
      <c r="V237" s="37" t="s">
        <v>66</v>
      </c>
    </row>
    <row r="238" spans="2:29" ht="6" hidden="1" customHeight="1" outlineLevel="1" thickBot="1" x14ac:dyDescent="0.3">
      <c r="B238" s="68"/>
      <c r="C238" s="87"/>
      <c r="D238" s="79"/>
      <c r="E238" s="79"/>
      <c r="F238" s="79"/>
      <c r="G238" s="79"/>
      <c r="H238" s="93"/>
      <c r="I238" s="93"/>
      <c r="J238" s="93"/>
      <c r="K238" s="93"/>
      <c r="L238" s="94"/>
      <c r="M238" s="68"/>
      <c r="N238" s="25" t="str">
        <f>CONCATENATE(O238,P238)</f>
        <v>С усовершенствованными покрытиямиI</v>
      </c>
      <c r="O238" s="48" t="s">
        <v>77</v>
      </c>
      <c r="P238" s="48" t="s">
        <v>18</v>
      </c>
      <c r="Q238" s="13">
        <v>0.13</v>
      </c>
      <c r="R238" s="37" t="str">
        <f>CONCATENATE(C237,F239)</f>
        <v>С неусовершенствованными покрытиями</v>
      </c>
      <c r="S238" s="37" t="str">
        <f>CONCATENATE(T238,U238)</f>
        <v>С усовершенствованными покрытиямиI</v>
      </c>
      <c r="T238" s="48" t="s">
        <v>77</v>
      </c>
      <c r="U238" s="48" t="s">
        <v>18</v>
      </c>
      <c r="V238" s="13">
        <v>0.13</v>
      </c>
      <c r="W238" s="37" t="str">
        <f>CONCATENATE(C245,F247)</f>
        <v>Без покрытий</v>
      </c>
    </row>
    <row r="239" spans="2:29" ht="16.5" hidden="1" outlineLevel="1" thickBot="1" x14ac:dyDescent="0.3">
      <c r="B239" s="68"/>
      <c r="C239" s="149" t="s">
        <v>22</v>
      </c>
      <c r="D239" s="150"/>
      <c r="E239" s="150"/>
      <c r="F239" s="66"/>
      <c r="G239" s="79"/>
      <c r="H239" s="79"/>
      <c r="I239" s="79"/>
      <c r="J239" s="79"/>
      <c r="K239" s="79"/>
      <c r="L239" s="88"/>
      <c r="M239" s="68"/>
      <c r="N239" s="25" t="str">
        <f t="shared" ref="N239:N246" si="11">CONCATENATE(O239,P239)</f>
        <v>С усовершенствованными покрытиямиII</v>
      </c>
      <c r="O239" s="48" t="s">
        <v>77</v>
      </c>
      <c r="P239" s="48" t="s">
        <v>19</v>
      </c>
      <c r="Q239" s="13">
        <v>0.17</v>
      </c>
      <c r="S239" s="37" t="str">
        <f t="shared" ref="S239:S246" si="12">CONCATENATE(T239,U239)</f>
        <v>С усовершенствованными покрытиямиII</v>
      </c>
      <c r="T239" s="48" t="s">
        <v>77</v>
      </c>
      <c r="U239" s="48" t="s">
        <v>19</v>
      </c>
      <c r="V239" s="13">
        <v>0.17</v>
      </c>
    </row>
    <row r="240" spans="2:29" ht="4.5" hidden="1" customHeight="1" outlineLevel="1" thickBot="1" x14ac:dyDescent="0.3">
      <c r="B240" s="68"/>
      <c r="C240" s="87"/>
      <c r="D240" s="79"/>
      <c r="E240" s="79"/>
      <c r="F240" s="79"/>
      <c r="G240" s="79"/>
      <c r="H240" s="79"/>
      <c r="I240" s="79"/>
      <c r="J240" s="79"/>
      <c r="K240" s="79"/>
      <c r="L240" s="88"/>
      <c r="M240" s="68"/>
      <c r="N240" s="25" t="str">
        <f t="shared" si="11"/>
        <v>С усовершенствованными покрытиямиIII</v>
      </c>
      <c r="O240" s="48" t="s">
        <v>77</v>
      </c>
      <c r="P240" s="48" t="s">
        <v>20</v>
      </c>
      <c r="Q240" s="13">
        <v>0.2</v>
      </c>
      <c r="S240" s="37" t="str">
        <f t="shared" si="12"/>
        <v>С усовершенствованными покрытиямиIII</v>
      </c>
      <c r="T240" s="48" t="s">
        <v>77</v>
      </c>
      <c r="U240" s="48" t="s">
        <v>20</v>
      </c>
      <c r="V240" s="13">
        <v>0.2</v>
      </c>
    </row>
    <row r="241" spans="2:22" ht="19.5" hidden="1" outlineLevel="1" thickBot="1" x14ac:dyDescent="0.3">
      <c r="B241" s="68"/>
      <c r="C241" s="149" t="s">
        <v>147</v>
      </c>
      <c r="D241" s="150"/>
      <c r="E241" s="150"/>
      <c r="F241" s="138"/>
      <c r="G241" s="138"/>
      <c r="H241" s="79"/>
      <c r="I241" s="79"/>
      <c r="J241" s="79"/>
      <c r="K241" s="79"/>
      <c r="L241" s="88"/>
      <c r="M241" s="68"/>
      <c r="N241" s="25" t="str">
        <f t="shared" si="11"/>
        <v>С неусовершенствованными покрытиямиI</v>
      </c>
      <c r="O241" s="48" t="s">
        <v>78</v>
      </c>
      <c r="P241" s="48" t="s">
        <v>18</v>
      </c>
      <c r="Q241" s="13">
        <v>0.18</v>
      </c>
      <c r="S241" s="37" t="str">
        <f t="shared" si="12"/>
        <v>С неусовершенствованными покрытиямиI</v>
      </c>
      <c r="T241" s="48" t="s">
        <v>78</v>
      </c>
      <c r="U241" s="48" t="s">
        <v>18</v>
      </c>
      <c r="V241" s="13">
        <v>0.18</v>
      </c>
    </row>
    <row r="242" spans="2:22" ht="4.5" hidden="1" customHeight="1" outlineLevel="1" thickBot="1" x14ac:dyDescent="0.3">
      <c r="B242" s="68"/>
      <c r="C242" s="87"/>
      <c r="D242" s="79"/>
      <c r="E242" s="79"/>
      <c r="F242" s="79"/>
      <c r="G242" s="79"/>
      <c r="H242" s="79"/>
      <c r="I242" s="79"/>
      <c r="J242" s="79"/>
      <c r="K242" s="79"/>
      <c r="L242" s="88"/>
      <c r="M242" s="68"/>
      <c r="N242" s="25" t="str">
        <f t="shared" si="11"/>
        <v>С неусовершенствованными покрытиямиII</v>
      </c>
      <c r="O242" s="48" t="s">
        <v>78</v>
      </c>
      <c r="P242" s="48" t="s">
        <v>19</v>
      </c>
      <c r="Q242" s="13">
        <v>0.22</v>
      </c>
      <c r="S242" s="37" t="str">
        <f t="shared" si="12"/>
        <v>С неусовершенствованными покрытиямиII</v>
      </c>
      <c r="T242" s="48" t="s">
        <v>78</v>
      </c>
      <c r="U242" s="48" t="s">
        <v>19</v>
      </c>
      <c r="V242" s="13">
        <v>0.22</v>
      </c>
    </row>
    <row r="243" spans="2:22" ht="19.5" hidden="1" outlineLevel="1" thickBot="1" x14ac:dyDescent="0.3">
      <c r="B243" s="68"/>
      <c r="C243" s="159" t="s">
        <v>148</v>
      </c>
      <c r="D243" s="160"/>
      <c r="E243" s="160"/>
      <c r="F243" s="160"/>
      <c r="G243" s="90">
        <f>IFERROR(VLOOKUP(R238,N238:Q246,4,FALSE),0)</f>
        <v>0</v>
      </c>
      <c r="H243" s="91"/>
      <c r="I243" s="91"/>
      <c r="J243" s="91"/>
      <c r="K243" s="91"/>
      <c r="L243" s="92"/>
      <c r="M243" s="68"/>
      <c r="N243" s="25" t="str">
        <f t="shared" si="11"/>
        <v>С неусовершенствованными покрытиямиIII</v>
      </c>
      <c r="O243" s="48" t="s">
        <v>78</v>
      </c>
      <c r="P243" s="48" t="s">
        <v>20</v>
      </c>
      <c r="Q243" s="13">
        <v>0.25</v>
      </c>
      <c r="S243" s="37" t="str">
        <f t="shared" si="12"/>
        <v>С неусовершенствованными покрытиямиIII</v>
      </c>
      <c r="T243" s="48" t="s">
        <v>78</v>
      </c>
      <c r="U243" s="48" t="s">
        <v>20</v>
      </c>
      <c r="V243" s="13">
        <v>0.25</v>
      </c>
    </row>
    <row r="244" spans="2:22" ht="6.75" hidden="1" customHeight="1" outlineLevel="1" thickBot="1" x14ac:dyDescent="0.3">
      <c r="B244" s="68"/>
      <c r="C244" s="87"/>
      <c r="D244" s="79"/>
      <c r="E244" s="79"/>
      <c r="F244" s="79"/>
      <c r="G244" s="79"/>
      <c r="H244" s="79"/>
      <c r="I244" s="79"/>
      <c r="J244" s="79"/>
      <c r="K244" s="79"/>
      <c r="L244" s="88"/>
      <c r="M244" s="68"/>
      <c r="N244" s="25" t="str">
        <f t="shared" si="11"/>
        <v>Без покрытийI</v>
      </c>
      <c r="O244" s="48" t="s">
        <v>79</v>
      </c>
      <c r="P244" s="48" t="s">
        <v>18</v>
      </c>
      <c r="Q244" s="13">
        <v>0.22</v>
      </c>
      <c r="S244" s="37" t="str">
        <f t="shared" si="12"/>
        <v>Без покрытийI</v>
      </c>
      <c r="T244" s="48" t="s">
        <v>79</v>
      </c>
      <c r="U244" s="48" t="s">
        <v>18</v>
      </c>
      <c r="V244" s="13">
        <v>0.22</v>
      </c>
    </row>
    <row r="245" spans="2:22" ht="16.5" hidden="1" outlineLevel="1" thickBot="1" x14ac:dyDescent="0.3">
      <c r="B245" s="68"/>
      <c r="C245" s="175" t="s">
        <v>79</v>
      </c>
      <c r="D245" s="176"/>
      <c r="E245" s="176"/>
      <c r="F245" s="176"/>
      <c r="G245" s="176"/>
      <c r="H245" s="176"/>
      <c r="I245" s="176"/>
      <c r="J245" s="176"/>
      <c r="K245" s="176"/>
      <c r="L245" s="177"/>
      <c r="M245" s="68"/>
      <c r="N245" s="25" t="str">
        <f t="shared" si="11"/>
        <v>Без покрытийII</v>
      </c>
      <c r="O245" s="48" t="s">
        <v>79</v>
      </c>
      <c r="P245" s="48" t="s">
        <v>19</v>
      </c>
      <c r="Q245" s="13">
        <v>0.25</v>
      </c>
      <c r="S245" s="37" t="str">
        <f t="shared" si="12"/>
        <v>Без покрытийII</v>
      </c>
      <c r="T245" s="48" t="s">
        <v>79</v>
      </c>
      <c r="U245" s="48" t="s">
        <v>19</v>
      </c>
      <c r="V245" s="13">
        <v>0.25</v>
      </c>
    </row>
    <row r="246" spans="2:22" ht="6" hidden="1" customHeight="1" outlineLevel="1" thickBot="1" x14ac:dyDescent="0.3">
      <c r="B246" s="68"/>
      <c r="C246" s="87"/>
      <c r="D246" s="79"/>
      <c r="E246" s="79"/>
      <c r="F246" s="79"/>
      <c r="G246" s="79"/>
      <c r="H246" s="93"/>
      <c r="I246" s="93"/>
      <c r="J246" s="93"/>
      <c r="K246" s="93"/>
      <c r="L246" s="94"/>
      <c r="M246" s="68"/>
      <c r="N246" s="25" t="str">
        <f t="shared" si="11"/>
        <v>Без покрытийIII</v>
      </c>
      <c r="O246" s="48" t="s">
        <v>79</v>
      </c>
      <c r="P246" s="48" t="s">
        <v>20</v>
      </c>
      <c r="Q246" s="13">
        <v>0.28000000000000003</v>
      </c>
      <c r="S246" s="37" t="str">
        <f t="shared" si="12"/>
        <v>Без покрытийIII</v>
      </c>
      <c r="T246" s="48" t="s">
        <v>79</v>
      </c>
      <c r="U246" s="48" t="s">
        <v>20</v>
      </c>
      <c r="V246" s="13">
        <v>0.28000000000000003</v>
      </c>
    </row>
    <row r="247" spans="2:22" hidden="1" outlineLevel="1" x14ac:dyDescent="0.25">
      <c r="B247" s="68"/>
      <c r="C247" s="149" t="s">
        <v>22</v>
      </c>
      <c r="D247" s="150"/>
      <c r="E247" s="150"/>
      <c r="F247" s="66"/>
      <c r="G247" s="79"/>
      <c r="H247" s="79"/>
      <c r="I247" s="79"/>
      <c r="J247" s="79"/>
      <c r="K247" s="79"/>
      <c r="L247" s="88"/>
      <c r="M247" s="68"/>
    </row>
    <row r="248" spans="2:22" ht="5.25" hidden="1" customHeight="1" outlineLevel="1" x14ac:dyDescent="0.25">
      <c r="B248" s="68"/>
      <c r="C248" s="87"/>
      <c r="D248" s="79"/>
      <c r="E248" s="79"/>
      <c r="F248" s="79"/>
      <c r="G248" s="79"/>
      <c r="H248" s="79"/>
      <c r="I248" s="79"/>
      <c r="J248" s="79"/>
      <c r="K248" s="79"/>
      <c r="L248" s="88"/>
      <c r="M248" s="68"/>
    </row>
    <row r="249" spans="2:22" ht="18.75" hidden="1" outlineLevel="1" x14ac:dyDescent="0.25">
      <c r="B249" s="68"/>
      <c r="C249" s="149" t="s">
        <v>147</v>
      </c>
      <c r="D249" s="150"/>
      <c r="E249" s="150"/>
      <c r="F249" s="138"/>
      <c r="G249" s="138"/>
      <c r="H249" s="79"/>
      <c r="I249" s="79"/>
      <c r="J249" s="79"/>
      <c r="K249" s="79"/>
      <c r="L249" s="88"/>
      <c r="M249" s="68"/>
    </row>
    <row r="250" spans="2:22" ht="5.25" hidden="1" customHeight="1" outlineLevel="1" x14ac:dyDescent="0.25">
      <c r="B250" s="68"/>
      <c r="C250" s="87"/>
      <c r="D250" s="79"/>
      <c r="E250" s="79"/>
      <c r="F250" s="79"/>
      <c r="G250" s="79"/>
      <c r="H250" s="79"/>
      <c r="I250" s="79"/>
      <c r="J250" s="79"/>
      <c r="K250" s="79"/>
      <c r="L250" s="88"/>
      <c r="M250" s="68"/>
    </row>
    <row r="251" spans="2:22" ht="18.75" hidden="1" outlineLevel="1" x14ac:dyDescent="0.25">
      <c r="B251" s="68"/>
      <c r="C251" s="149" t="s">
        <v>148</v>
      </c>
      <c r="D251" s="150"/>
      <c r="E251" s="150"/>
      <c r="F251" s="150"/>
      <c r="G251" s="95">
        <f>IFERROR(VLOOKUP(W238,S238:V246,4,FALSE),0)</f>
        <v>0</v>
      </c>
      <c r="H251" s="79"/>
      <c r="I251" s="79"/>
      <c r="J251" s="79"/>
      <c r="K251" s="79"/>
      <c r="L251" s="88"/>
      <c r="M251" s="68"/>
    </row>
    <row r="252" spans="2:22" ht="6" hidden="1" customHeight="1" outlineLevel="1" x14ac:dyDescent="0.25">
      <c r="B252" s="68"/>
      <c r="C252" s="87"/>
      <c r="D252" s="79"/>
      <c r="E252" s="79"/>
      <c r="F252" s="79"/>
      <c r="G252" s="79"/>
      <c r="H252" s="79"/>
      <c r="I252" s="79"/>
      <c r="J252" s="79"/>
      <c r="K252" s="79"/>
      <c r="L252" s="88"/>
      <c r="M252" s="68"/>
    </row>
    <row r="253" spans="2:22" hidden="1" outlineLevel="1" x14ac:dyDescent="0.25">
      <c r="B253" s="68"/>
      <c r="C253" s="159" t="s">
        <v>81</v>
      </c>
      <c r="D253" s="160"/>
      <c r="E253" s="160"/>
      <c r="F253" s="160"/>
      <c r="G253" s="20">
        <f>L224*F233*G235/100+L224*F241*G243/100+L224*F249*G251/100</f>
        <v>0</v>
      </c>
      <c r="H253" s="91"/>
      <c r="I253" s="91"/>
      <c r="J253" s="91"/>
      <c r="K253" s="91"/>
      <c r="L253" s="92"/>
      <c r="M253" s="68"/>
      <c r="N253" s="96"/>
      <c r="O253" s="70"/>
      <c r="P253" s="97"/>
      <c r="Q253" s="70"/>
    </row>
    <row r="254" spans="2:22" ht="7.5" hidden="1" customHeight="1" outlineLevel="1" thickBot="1" x14ac:dyDescent="0.3">
      <c r="B254" s="68"/>
      <c r="C254" s="98"/>
      <c r="D254" s="99"/>
      <c r="E254" s="99"/>
      <c r="F254" s="99"/>
      <c r="G254" s="112"/>
      <c r="H254" s="100"/>
      <c r="I254" s="100"/>
      <c r="J254" s="100"/>
      <c r="K254" s="100"/>
      <c r="L254" s="101"/>
      <c r="M254" s="68"/>
    </row>
    <row r="255" spans="2:22" ht="16.5" collapsed="1" thickBot="1" x14ac:dyDescent="0.3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</row>
    <row r="256" spans="2:22" ht="16.5" thickBot="1" x14ac:dyDescent="0.3">
      <c r="B256" s="68"/>
      <c r="C256" s="156" t="s">
        <v>106</v>
      </c>
      <c r="D256" s="157"/>
      <c r="E256" s="157"/>
      <c r="F256" s="157"/>
      <c r="G256" s="157"/>
      <c r="H256" s="157"/>
      <c r="I256" s="157"/>
      <c r="J256" s="157"/>
      <c r="K256" s="157"/>
      <c r="L256" s="158"/>
      <c r="M256" s="68"/>
    </row>
    <row r="257" spans="2:16" ht="7.5" hidden="1" customHeight="1" outlineLevel="1" x14ac:dyDescent="0.25">
      <c r="B257" s="68"/>
      <c r="C257" s="87"/>
      <c r="D257" s="79"/>
      <c r="E257" s="79"/>
      <c r="F257" s="79"/>
      <c r="G257" s="79"/>
      <c r="H257" s="79"/>
      <c r="I257" s="79"/>
      <c r="J257" s="79"/>
      <c r="K257" s="79"/>
      <c r="L257" s="88"/>
      <c r="M257" s="68"/>
    </row>
    <row r="258" spans="2:16" hidden="1" outlineLevel="1" x14ac:dyDescent="0.25">
      <c r="B258" s="68"/>
      <c r="C258" s="141" t="s">
        <v>75</v>
      </c>
      <c r="D258" s="142"/>
      <c r="E258" s="79"/>
      <c r="F258" s="79"/>
      <c r="G258" s="79"/>
      <c r="H258" s="79"/>
      <c r="I258" s="79"/>
      <c r="J258" s="79"/>
      <c r="K258" s="79"/>
      <c r="L258" s="88"/>
      <c r="M258" s="68"/>
    </row>
    <row r="259" spans="2:16" hidden="1" outlineLevel="1" x14ac:dyDescent="0.25">
      <c r="B259" s="68"/>
      <c r="C259" s="148" t="s">
        <v>107</v>
      </c>
      <c r="D259" s="146"/>
      <c r="E259" s="146"/>
      <c r="F259" s="146"/>
      <c r="G259" s="146"/>
      <c r="H259" s="146"/>
      <c r="I259" s="146"/>
      <c r="J259" s="146"/>
      <c r="K259" s="146"/>
      <c r="L259" s="147"/>
      <c r="M259" s="68"/>
    </row>
    <row r="260" spans="2:16" ht="6" hidden="1" customHeight="1" outlineLevel="1" x14ac:dyDescent="0.25">
      <c r="B260" s="68"/>
      <c r="C260" s="87"/>
      <c r="D260" s="79"/>
      <c r="E260" s="79"/>
      <c r="F260" s="79"/>
      <c r="G260" s="79"/>
      <c r="H260" s="79"/>
      <c r="I260" s="79"/>
      <c r="J260" s="79"/>
      <c r="K260" s="79"/>
      <c r="L260" s="88"/>
      <c r="M260" s="68"/>
    </row>
    <row r="261" spans="2:16" ht="18.75" hidden="1" outlineLevel="1" x14ac:dyDescent="0.25">
      <c r="B261" s="68"/>
      <c r="C261" s="148" t="s">
        <v>158</v>
      </c>
      <c r="D261" s="146"/>
      <c r="E261" s="146"/>
      <c r="F261" s="146"/>
      <c r="G261" s="102">
        <v>0.18</v>
      </c>
      <c r="H261" s="79"/>
      <c r="I261" s="79"/>
      <c r="J261" s="79"/>
      <c r="K261" s="79"/>
      <c r="L261" s="88"/>
      <c r="M261" s="68"/>
    </row>
    <row r="262" spans="2:16" ht="3" hidden="1" customHeight="1" outlineLevel="1" x14ac:dyDescent="0.25">
      <c r="B262" s="68"/>
      <c r="C262" s="87"/>
      <c r="D262" s="79"/>
      <c r="E262" s="79"/>
      <c r="F262" s="79"/>
      <c r="G262" s="79"/>
      <c r="H262" s="79"/>
      <c r="I262" s="79"/>
      <c r="J262" s="79"/>
      <c r="K262" s="79"/>
      <c r="L262" s="88"/>
      <c r="M262" s="68"/>
    </row>
    <row r="263" spans="2:16" ht="2.25" hidden="1" customHeight="1" outlineLevel="1" x14ac:dyDescent="0.25">
      <c r="B263" s="68"/>
      <c r="C263" s="87"/>
      <c r="D263" s="79"/>
      <c r="E263" s="79"/>
      <c r="F263" s="79"/>
      <c r="G263" s="79"/>
      <c r="H263" s="79"/>
      <c r="I263" s="79"/>
      <c r="J263" s="79"/>
      <c r="K263" s="79"/>
      <c r="L263" s="88"/>
      <c r="M263" s="68"/>
    </row>
    <row r="264" spans="2:16" ht="18.75" hidden="1" outlineLevel="1" x14ac:dyDescent="0.25">
      <c r="B264" s="68"/>
      <c r="C264" s="149" t="s">
        <v>159</v>
      </c>
      <c r="D264" s="150"/>
      <c r="E264" s="150"/>
      <c r="F264" s="151"/>
      <c r="G264" s="151"/>
      <c r="H264" s="110"/>
      <c r="I264" s="110"/>
      <c r="J264" s="110"/>
      <c r="K264" s="68"/>
      <c r="L264" s="88"/>
      <c r="M264" s="68"/>
    </row>
    <row r="265" spans="2:16" ht="5.25" hidden="1" customHeight="1" outlineLevel="1" x14ac:dyDescent="0.25">
      <c r="B265" s="68"/>
      <c r="C265" s="87"/>
      <c r="D265" s="79"/>
      <c r="E265" s="79"/>
      <c r="F265" s="79"/>
      <c r="G265" s="79"/>
      <c r="H265" s="79"/>
      <c r="I265" s="79"/>
      <c r="J265" s="79"/>
      <c r="K265" s="79"/>
      <c r="L265" s="88"/>
      <c r="M265" s="68"/>
    </row>
    <row r="266" spans="2:16" ht="16.5" hidden="1" outlineLevel="1" thickBot="1" x14ac:dyDescent="0.3">
      <c r="B266" s="68"/>
      <c r="C266" s="154" t="s">
        <v>81</v>
      </c>
      <c r="D266" s="155"/>
      <c r="E266" s="155"/>
      <c r="F266" s="155"/>
      <c r="G266" s="103">
        <f>G261*F264/100</f>
        <v>0</v>
      </c>
      <c r="H266" s="100"/>
      <c r="I266" s="100"/>
      <c r="J266" s="100"/>
      <c r="K266" s="100"/>
      <c r="L266" s="101"/>
      <c r="M266" s="68"/>
    </row>
    <row r="267" spans="2:16" ht="16.5" collapsed="1" thickBot="1" x14ac:dyDescent="0.3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</row>
    <row r="268" spans="2:16" ht="16.5" thickBot="1" x14ac:dyDescent="0.3">
      <c r="B268" s="68"/>
      <c r="C268" s="156" t="s">
        <v>108</v>
      </c>
      <c r="D268" s="157"/>
      <c r="E268" s="157"/>
      <c r="F268" s="157"/>
      <c r="G268" s="157"/>
      <c r="H268" s="157"/>
      <c r="I268" s="157"/>
      <c r="J268" s="157"/>
      <c r="K268" s="157"/>
      <c r="L268" s="158"/>
      <c r="M268" s="68"/>
      <c r="O268" s="9" t="s">
        <v>18</v>
      </c>
      <c r="P268" s="11">
        <v>0.15</v>
      </c>
    </row>
    <row r="269" spans="2:16" ht="6.75" hidden="1" customHeight="1" outlineLevel="1" x14ac:dyDescent="0.25">
      <c r="B269" s="68"/>
      <c r="C269" s="83"/>
      <c r="D269" s="84"/>
      <c r="E269" s="84"/>
      <c r="F269" s="84"/>
      <c r="G269" s="84"/>
      <c r="H269" s="84"/>
      <c r="I269" s="84"/>
      <c r="J269" s="84"/>
      <c r="K269" s="84"/>
      <c r="L269" s="85"/>
      <c r="M269" s="68"/>
      <c r="O269" s="9" t="s">
        <v>19</v>
      </c>
      <c r="P269" s="11">
        <v>0.2</v>
      </c>
    </row>
    <row r="270" spans="2:16" hidden="1" outlineLevel="1" x14ac:dyDescent="0.25">
      <c r="B270" s="68"/>
      <c r="C270" s="141" t="s">
        <v>75</v>
      </c>
      <c r="D270" s="142"/>
      <c r="E270" s="79"/>
      <c r="F270" s="79"/>
      <c r="G270" s="79"/>
      <c r="H270" s="79"/>
      <c r="I270" s="79"/>
      <c r="J270" s="79"/>
      <c r="K270" s="79"/>
      <c r="L270" s="88"/>
      <c r="M270" s="68"/>
      <c r="O270" s="9" t="s">
        <v>20</v>
      </c>
      <c r="P270" s="11">
        <v>0.25</v>
      </c>
    </row>
    <row r="271" spans="2:16" hidden="1" outlineLevel="1" x14ac:dyDescent="0.25">
      <c r="B271" s="68"/>
      <c r="C271" s="167" t="s">
        <v>109</v>
      </c>
      <c r="D271" s="168"/>
      <c r="E271" s="168"/>
      <c r="F271" s="168"/>
      <c r="G271" s="168"/>
      <c r="H271" s="168"/>
      <c r="I271" s="168"/>
      <c r="J271" s="168"/>
      <c r="K271" s="168"/>
      <c r="L271" s="169"/>
      <c r="M271" s="68"/>
    </row>
    <row r="272" spans="2:16" ht="4.5" hidden="1" customHeight="1" outlineLevel="1" x14ac:dyDescent="0.25">
      <c r="B272" s="68"/>
      <c r="C272" s="87"/>
      <c r="D272" s="79"/>
      <c r="E272" s="79"/>
      <c r="F272" s="79"/>
      <c r="G272" s="79"/>
      <c r="H272" s="79"/>
      <c r="I272" s="79"/>
      <c r="J272" s="79"/>
      <c r="K272" s="79"/>
      <c r="L272" s="88"/>
      <c r="M272" s="68"/>
    </row>
    <row r="273" spans="2:16" hidden="1" outlineLevel="1" x14ac:dyDescent="0.25">
      <c r="B273" s="68"/>
      <c r="C273" s="152" t="s">
        <v>82</v>
      </c>
      <c r="D273" s="153"/>
      <c r="E273" s="153"/>
      <c r="F273" s="153"/>
      <c r="G273" s="153"/>
      <c r="H273" s="153"/>
      <c r="I273" s="153"/>
      <c r="J273" s="153"/>
      <c r="K273" s="153"/>
      <c r="L273" s="86"/>
      <c r="M273" s="68"/>
    </row>
    <row r="274" spans="2:16" ht="6" hidden="1" customHeight="1" outlineLevel="1" x14ac:dyDescent="0.25">
      <c r="B274" s="68"/>
      <c r="C274" s="87"/>
      <c r="D274" s="79"/>
      <c r="E274" s="79"/>
      <c r="F274" s="79"/>
      <c r="G274" s="79"/>
      <c r="H274" s="79"/>
      <c r="I274" s="79"/>
      <c r="J274" s="79"/>
      <c r="K274" s="79"/>
      <c r="L274" s="88"/>
      <c r="M274" s="68"/>
    </row>
    <row r="275" spans="2:16" hidden="1" outlineLevel="1" x14ac:dyDescent="0.25">
      <c r="B275" s="68"/>
      <c r="C275" s="149" t="s">
        <v>22</v>
      </c>
      <c r="D275" s="150"/>
      <c r="E275" s="150"/>
      <c r="F275" s="66"/>
      <c r="G275" s="79"/>
      <c r="H275" s="79"/>
      <c r="I275" s="79"/>
      <c r="J275" s="79"/>
      <c r="K275" s="79"/>
      <c r="L275" s="88"/>
      <c r="M275" s="68"/>
    </row>
    <row r="276" spans="2:16" ht="5.25" hidden="1" customHeight="1" outlineLevel="1" x14ac:dyDescent="0.25">
      <c r="B276" s="68"/>
      <c r="C276" s="87"/>
      <c r="D276" s="79"/>
      <c r="E276" s="79"/>
      <c r="F276" s="79"/>
      <c r="G276" s="79"/>
      <c r="H276" s="79"/>
      <c r="I276" s="79"/>
      <c r="J276" s="79"/>
      <c r="K276" s="79"/>
      <c r="L276" s="88"/>
      <c r="M276" s="68"/>
    </row>
    <row r="277" spans="2:16" ht="19.5" hidden="1" customHeight="1" outlineLevel="1" x14ac:dyDescent="0.25">
      <c r="B277" s="68"/>
      <c r="C277" s="141" t="s">
        <v>148</v>
      </c>
      <c r="D277" s="142"/>
      <c r="E277" s="142"/>
      <c r="F277" s="142"/>
      <c r="G277" s="142"/>
      <c r="H277" s="142"/>
      <c r="I277" s="142"/>
      <c r="J277" s="142"/>
      <c r="K277" s="142"/>
      <c r="L277" s="111">
        <f>IFERROR(VLOOKUP(F275,O268:P270,2,FALSE),0)</f>
        <v>0</v>
      </c>
      <c r="M277" s="68"/>
    </row>
    <row r="278" spans="2:16" ht="6.75" hidden="1" customHeight="1" outlineLevel="1" x14ac:dyDescent="0.25">
      <c r="B278" s="68"/>
      <c r="C278" s="87"/>
      <c r="D278" s="79"/>
      <c r="E278" s="79"/>
      <c r="F278" s="79"/>
      <c r="G278" s="79"/>
      <c r="H278" s="79"/>
      <c r="I278" s="79"/>
      <c r="J278" s="79"/>
      <c r="K278" s="79"/>
      <c r="L278" s="88"/>
      <c r="M278" s="68"/>
    </row>
    <row r="279" spans="2:16" ht="19.5" hidden="1" customHeight="1" outlineLevel="1" x14ac:dyDescent="0.25">
      <c r="B279" s="68"/>
      <c r="C279" s="141" t="s">
        <v>160</v>
      </c>
      <c r="D279" s="142"/>
      <c r="E279" s="142"/>
      <c r="F279" s="142"/>
      <c r="G279" s="142"/>
      <c r="H279" s="142"/>
      <c r="I279" s="142"/>
      <c r="J279" s="142"/>
      <c r="K279" s="151"/>
      <c r="L279" s="173"/>
      <c r="M279" s="68"/>
    </row>
    <row r="280" spans="2:16" ht="6" hidden="1" customHeight="1" outlineLevel="1" x14ac:dyDescent="0.25">
      <c r="B280" s="68"/>
      <c r="C280" s="87"/>
      <c r="D280" s="79"/>
      <c r="E280" s="79"/>
      <c r="F280" s="79"/>
      <c r="G280" s="79"/>
      <c r="H280" s="79"/>
      <c r="I280" s="79"/>
      <c r="J280" s="79"/>
      <c r="K280" s="79"/>
      <c r="L280" s="88"/>
      <c r="M280" s="68"/>
    </row>
    <row r="281" spans="2:16" ht="16.5" hidden="1" outlineLevel="1" thickBot="1" x14ac:dyDescent="0.3">
      <c r="B281" s="68"/>
      <c r="C281" s="154" t="s">
        <v>81</v>
      </c>
      <c r="D281" s="155"/>
      <c r="E281" s="155"/>
      <c r="F281" s="155"/>
      <c r="G281" s="103">
        <f>L277*K279/100*L273</f>
        <v>0</v>
      </c>
      <c r="H281" s="100"/>
      <c r="I281" s="100"/>
      <c r="J281" s="100"/>
      <c r="K281" s="100"/>
      <c r="L281" s="101"/>
      <c r="M281" s="68"/>
    </row>
    <row r="282" spans="2:16" ht="16.5" collapsed="1" thickBot="1" x14ac:dyDescent="0.3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</row>
    <row r="283" spans="2:16" ht="16.5" thickBot="1" x14ac:dyDescent="0.3">
      <c r="B283" s="68"/>
      <c r="C283" s="156" t="s">
        <v>110</v>
      </c>
      <c r="D283" s="157"/>
      <c r="E283" s="157"/>
      <c r="F283" s="157"/>
      <c r="G283" s="157"/>
      <c r="H283" s="157"/>
      <c r="I283" s="157"/>
      <c r="J283" s="157"/>
      <c r="K283" s="157"/>
      <c r="L283" s="158"/>
      <c r="M283" s="68"/>
      <c r="O283" s="9" t="s">
        <v>18</v>
      </c>
      <c r="P283" s="11">
        <v>7.0000000000000007E-2</v>
      </c>
    </row>
    <row r="284" spans="2:16" ht="6" hidden="1" customHeight="1" outlineLevel="1" x14ac:dyDescent="0.25">
      <c r="B284" s="68"/>
      <c r="C284" s="83"/>
      <c r="D284" s="84"/>
      <c r="E284" s="84"/>
      <c r="F284" s="84"/>
      <c r="G284" s="84"/>
      <c r="H284" s="84"/>
      <c r="I284" s="84"/>
      <c r="J284" s="84"/>
      <c r="K284" s="84"/>
      <c r="L284" s="85"/>
      <c r="M284" s="68"/>
      <c r="O284" s="9" t="s">
        <v>19</v>
      </c>
      <c r="P284" s="11">
        <v>0.1</v>
      </c>
    </row>
    <row r="285" spans="2:16" hidden="1" outlineLevel="1" x14ac:dyDescent="0.25">
      <c r="B285" s="68"/>
      <c r="C285" s="141" t="s">
        <v>75</v>
      </c>
      <c r="D285" s="142"/>
      <c r="E285" s="79"/>
      <c r="F285" s="79"/>
      <c r="G285" s="79"/>
      <c r="H285" s="79"/>
      <c r="I285" s="79"/>
      <c r="J285" s="79"/>
      <c r="K285" s="79"/>
      <c r="L285" s="88"/>
      <c r="M285" s="68"/>
      <c r="O285" s="9" t="s">
        <v>20</v>
      </c>
      <c r="P285" s="11">
        <v>0.13</v>
      </c>
    </row>
    <row r="286" spans="2:16" hidden="1" outlineLevel="1" x14ac:dyDescent="0.25">
      <c r="B286" s="68"/>
      <c r="C286" s="167" t="s">
        <v>111</v>
      </c>
      <c r="D286" s="168"/>
      <c r="E286" s="168"/>
      <c r="F286" s="168"/>
      <c r="G286" s="168"/>
      <c r="H286" s="168"/>
      <c r="I286" s="168"/>
      <c r="J286" s="168"/>
      <c r="K286" s="168"/>
      <c r="L286" s="169"/>
      <c r="M286" s="68"/>
    </row>
    <row r="287" spans="2:16" ht="6" hidden="1" customHeight="1" outlineLevel="1" x14ac:dyDescent="0.25">
      <c r="B287" s="68"/>
      <c r="C287" s="87"/>
      <c r="D287" s="79"/>
      <c r="E287" s="79"/>
      <c r="F287" s="79"/>
      <c r="G287" s="79"/>
      <c r="H287" s="79"/>
      <c r="I287" s="79"/>
      <c r="J287" s="79"/>
      <c r="K287" s="79"/>
      <c r="L287" s="88"/>
      <c r="M287" s="68"/>
    </row>
    <row r="288" spans="2:16" hidden="1" outlineLevel="1" x14ac:dyDescent="0.25">
      <c r="B288" s="68"/>
      <c r="C288" s="152" t="s">
        <v>82</v>
      </c>
      <c r="D288" s="153"/>
      <c r="E288" s="153"/>
      <c r="F288" s="153"/>
      <c r="G288" s="153"/>
      <c r="H288" s="153"/>
      <c r="I288" s="153"/>
      <c r="J288" s="153"/>
      <c r="K288" s="153"/>
      <c r="L288" s="86"/>
      <c r="M288" s="68"/>
    </row>
    <row r="289" spans="2:16" ht="6" hidden="1" customHeight="1" outlineLevel="1" x14ac:dyDescent="0.25">
      <c r="B289" s="68"/>
      <c r="C289" s="87"/>
      <c r="D289" s="79"/>
      <c r="E289" s="79"/>
      <c r="F289" s="79"/>
      <c r="G289" s="79"/>
      <c r="H289" s="79"/>
      <c r="I289" s="79"/>
      <c r="J289" s="79"/>
      <c r="K289" s="79"/>
      <c r="L289" s="88"/>
      <c r="M289" s="68"/>
    </row>
    <row r="290" spans="2:16" hidden="1" outlineLevel="1" x14ac:dyDescent="0.25">
      <c r="B290" s="68"/>
      <c r="C290" s="149" t="s">
        <v>22</v>
      </c>
      <c r="D290" s="150"/>
      <c r="E290" s="150"/>
      <c r="F290" s="66"/>
      <c r="G290" s="79"/>
      <c r="H290" s="79"/>
      <c r="I290" s="79"/>
      <c r="J290" s="79"/>
      <c r="K290" s="79"/>
      <c r="L290" s="88"/>
      <c r="M290" s="68"/>
    </row>
    <row r="291" spans="2:16" ht="5.25" hidden="1" customHeight="1" outlineLevel="1" x14ac:dyDescent="0.25">
      <c r="B291" s="68"/>
      <c r="C291" s="87"/>
      <c r="D291" s="79"/>
      <c r="E291" s="79"/>
      <c r="F291" s="79"/>
      <c r="G291" s="79"/>
      <c r="H291" s="79"/>
      <c r="I291" s="79"/>
      <c r="J291" s="79"/>
      <c r="K291" s="79"/>
      <c r="L291" s="88"/>
      <c r="M291" s="68"/>
    </row>
    <row r="292" spans="2:16" ht="18" hidden="1" customHeight="1" outlineLevel="1" x14ac:dyDescent="0.25">
      <c r="B292" s="68"/>
      <c r="C292" s="141" t="s">
        <v>148</v>
      </c>
      <c r="D292" s="142"/>
      <c r="E292" s="142"/>
      <c r="F292" s="142"/>
      <c r="G292" s="104">
        <f>IFERROR(VLOOKUP(F290,O283:P285,2,FALSE),0)</f>
        <v>0</v>
      </c>
      <c r="H292" s="113"/>
      <c r="I292" s="113"/>
      <c r="J292" s="113"/>
      <c r="K292" s="113"/>
      <c r="L292" s="68"/>
      <c r="M292" s="68"/>
    </row>
    <row r="293" spans="2:16" ht="6" hidden="1" customHeight="1" outlineLevel="1" x14ac:dyDescent="0.25">
      <c r="B293" s="68"/>
      <c r="C293" s="87"/>
      <c r="D293" s="79"/>
      <c r="E293" s="79"/>
      <c r="F293" s="79"/>
      <c r="G293" s="79"/>
      <c r="H293" s="79"/>
      <c r="I293" s="79"/>
      <c r="J293" s="79"/>
      <c r="K293" s="79"/>
      <c r="L293" s="88"/>
      <c r="M293" s="68"/>
    </row>
    <row r="294" spans="2:16" ht="20.25" hidden="1" customHeight="1" outlineLevel="1" x14ac:dyDescent="0.25">
      <c r="B294" s="68"/>
      <c r="C294" s="141" t="s">
        <v>161</v>
      </c>
      <c r="D294" s="142"/>
      <c r="E294" s="142"/>
      <c r="F294" s="142"/>
      <c r="G294" s="142"/>
      <c r="H294" s="142"/>
      <c r="I294" s="142"/>
      <c r="J294" s="142"/>
      <c r="K294" s="151"/>
      <c r="L294" s="173"/>
      <c r="M294" s="68"/>
    </row>
    <row r="295" spans="2:16" ht="5.25" hidden="1" customHeight="1" outlineLevel="1" x14ac:dyDescent="0.25">
      <c r="B295" s="68"/>
      <c r="C295" s="87"/>
      <c r="D295" s="79"/>
      <c r="E295" s="79"/>
      <c r="F295" s="79"/>
      <c r="G295" s="79"/>
      <c r="H295" s="79"/>
      <c r="I295" s="79"/>
      <c r="J295" s="79"/>
      <c r="K295" s="79"/>
      <c r="L295" s="88"/>
      <c r="M295" s="68"/>
    </row>
    <row r="296" spans="2:16" ht="16.5" hidden="1" outlineLevel="1" thickBot="1" x14ac:dyDescent="0.3">
      <c r="B296" s="68"/>
      <c r="C296" s="154" t="s">
        <v>81</v>
      </c>
      <c r="D296" s="155"/>
      <c r="E296" s="155"/>
      <c r="F296" s="155"/>
      <c r="G296" s="103">
        <f>G292*K294/100*L288</f>
        <v>0</v>
      </c>
      <c r="H296" s="100"/>
      <c r="I296" s="100"/>
      <c r="J296" s="100"/>
      <c r="K296" s="100"/>
      <c r="L296" s="101"/>
      <c r="M296" s="68"/>
    </row>
    <row r="297" spans="2:16" ht="16.5" collapsed="1" thickBot="1" x14ac:dyDescent="0.3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</row>
    <row r="298" spans="2:16" ht="16.5" thickBot="1" x14ac:dyDescent="0.3">
      <c r="B298" s="68"/>
      <c r="C298" s="156" t="s">
        <v>112</v>
      </c>
      <c r="D298" s="157"/>
      <c r="E298" s="157"/>
      <c r="F298" s="157"/>
      <c r="G298" s="157"/>
      <c r="H298" s="157"/>
      <c r="I298" s="157"/>
      <c r="J298" s="157"/>
      <c r="K298" s="157"/>
      <c r="L298" s="158"/>
      <c r="M298" s="68"/>
      <c r="O298" s="9" t="s">
        <v>18</v>
      </c>
      <c r="P298" s="11">
        <v>0.08</v>
      </c>
    </row>
    <row r="299" spans="2:16" ht="6" hidden="1" customHeight="1" outlineLevel="1" x14ac:dyDescent="0.25">
      <c r="B299" s="68"/>
      <c r="C299" s="83"/>
      <c r="D299" s="84"/>
      <c r="E299" s="84"/>
      <c r="F299" s="84"/>
      <c r="G299" s="84"/>
      <c r="H299" s="84"/>
      <c r="I299" s="84"/>
      <c r="J299" s="84"/>
      <c r="K299" s="84"/>
      <c r="L299" s="85"/>
      <c r="M299" s="68"/>
      <c r="O299" s="9" t="s">
        <v>19</v>
      </c>
      <c r="P299" s="11">
        <v>0.11</v>
      </c>
    </row>
    <row r="300" spans="2:16" hidden="1" outlineLevel="1" x14ac:dyDescent="0.25">
      <c r="B300" s="68"/>
      <c r="C300" s="141" t="s">
        <v>75</v>
      </c>
      <c r="D300" s="142"/>
      <c r="E300" s="79"/>
      <c r="F300" s="79"/>
      <c r="G300" s="79"/>
      <c r="H300" s="79"/>
      <c r="I300" s="79"/>
      <c r="J300" s="79"/>
      <c r="K300" s="79"/>
      <c r="L300" s="88"/>
      <c r="M300" s="68"/>
      <c r="O300" s="9" t="s">
        <v>20</v>
      </c>
      <c r="P300" s="11">
        <v>0.15</v>
      </c>
    </row>
    <row r="301" spans="2:16" ht="32.25" hidden="1" customHeight="1" outlineLevel="1" x14ac:dyDescent="0.25">
      <c r="B301" s="68"/>
      <c r="C301" s="167" t="s">
        <v>113</v>
      </c>
      <c r="D301" s="168"/>
      <c r="E301" s="168"/>
      <c r="F301" s="168"/>
      <c r="G301" s="168"/>
      <c r="H301" s="168"/>
      <c r="I301" s="168"/>
      <c r="J301" s="168"/>
      <c r="K301" s="168"/>
      <c r="L301" s="169"/>
      <c r="M301" s="68"/>
    </row>
    <row r="302" spans="2:16" ht="6" hidden="1" customHeight="1" outlineLevel="1" x14ac:dyDescent="0.25">
      <c r="B302" s="68"/>
      <c r="C302" s="87"/>
      <c r="D302" s="79"/>
      <c r="E302" s="79"/>
      <c r="F302" s="79"/>
      <c r="G302" s="79"/>
      <c r="H302" s="79"/>
      <c r="I302" s="79"/>
      <c r="J302" s="79"/>
      <c r="K302" s="79"/>
      <c r="L302" s="88"/>
      <c r="M302" s="68"/>
    </row>
    <row r="303" spans="2:16" hidden="1" outlineLevel="1" x14ac:dyDescent="0.25">
      <c r="B303" s="68"/>
      <c r="C303" s="152" t="s">
        <v>82</v>
      </c>
      <c r="D303" s="153"/>
      <c r="E303" s="153"/>
      <c r="F303" s="153"/>
      <c r="G303" s="153"/>
      <c r="H303" s="153"/>
      <c r="I303" s="153"/>
      <c r="J303" s="153"/>
      <c r="K303" s="153"/>
      <c r="L303" s="86"/>
      <c r="M303" s="68"/>
    </row>
    <row r="304" spans="2:16" ht="6.75" hidden="1" customHeight="1" outlineLevel="1" x14ac:dyDescent="0.25">
      <c r="B304" s="68"/>
      <c r="C304" s="87"/>
      <c r="D304" s="79"/>
      <c r="E304" s="79"/>
      <c r="F304" s="79"/>
      <c r="G304" s="79"/>
      <c r="H304" s="79"/>
      <c r="I304" s="79"/>
      <c r="J304" s="79"/>
      <c r="K304" s="79"/>
      <c r="L304" s="88"/>
      <c r="M304" s="68"/>
    </row>
    <row r="305" spans="2:13" hidden="1" outlineLevel="1" x14ac:dyDescent="0.25">
      <c r="B305" s="68"/>
      <c r="C305" s="149" t="s">
        <v>22</v>
      </c>
      <c r="D305" s="150"/>
      <c r="E305" s="150"/>
      <c r="F305" s="66"/>
      <c r="G305" s="79"/>
      <c r="H305" s="79"/>
      <c r="I305" s="79"/>
      <c r="J305" s="79"/>
      <c r="K305" s="79"/>
      <c r="L305" s="88"/>
      <c r="M305" s="68"/>
    </row>
    <row r="306" spans="2:13" ht="6.75" hidden="1" customHeight="1" outlineLevel="1" x14ac:dyDescent="0.25">
      <c r="B306" s="68"/>
      <c r="C306" s="87"/>
      <c r="D306" s="79"/>
      <c r="E306" s="79"/>
      <c r="F306" s="79"/>
      <c r="G306" s="79"/>
      <c r="H306" s="79"/>
      <c r="I306" s="79"/>
      <c r="J306" s="79"/>
      <c r="K306" s="79"/>
      <c r="L306" s="88"/>
      <c r="M306" s="68"/>
    </row>
    <row r="307" spans="2:13" ht="19.5" hidden="1" customHeight="1" outlineLevel="1" x14ac:dyDescent="0.25">
      <c r="B307" s="68"/>
      <c r="C307" s="141" t="s">
        <v>148</v>
      </c>
      <c r="D307" s="142"/>
      <c r="E307" s="142"/>
      <c r="F307" s="142"/>
      <c r="G307" s="104">
        <f>IFERROR(VLOOKUP(F305,O298:P300,2,FALSE),0)</f>
        <v>0</v>
      </c>
      <c r="H307" s="113"/>
      <c r="I307" s="113"/>
      <c r="J307" s="113"/>
      <c r="K307" s="113"/>
      <c r="L307" s="88"/>
      <c r="M307" s="68"/>
    </row>
    <row r="308" spans="2:13" ht="6" hidden="1" customHeight="1" outlineLevel="1" x14ac:dyDescent="0.25">
      <c r="B308" s="68"/>
      <c r="C308" s="87"/>
      <c r="D308" s="79"/>
      <c r="E308" s="79"/>
      <c r="F308" s="79"/>
      <c r="G308" s="79"/>
      <c r="H308" s="79"/>
      <c r="I308" s="79"/>
      <c r="J308" s="79"/>
      <c r="K308" s="79"/>
      <c r="L308" s="88"/>
      <c r="M308" s="68"/>
    </row>
    <row r="309" spans="2:13" ht="49.5" hidden="1" customHeight="1" outlineLevel="1" x14ac:dyDescent="0.25">
      <c r="B309" s="68"/>
      <c r="C309" s="141" t="s">
        <v>162</v>
      </c>
      <c r="D309" s="142"/>
      <c r="E309" s="142"/>
      <c r="F309" s="142"/>
      <c r="G309" s="142"/>
      <c r="H309" s="142"/>
      <c r="I309" s="142"/>
      <c r="J309" s="142"/>
      <c r="K309" s="151"/>
      <c r="L309" s="173"/>
      <c r="M309" s="68"/>
    </row>
    <row r="310" spans="2:13" ht="6.75" hidden="1" customHeight="1" outlineLevel="1" x14ac:dyDescent="0.25">
      <c r="B310" s="68"/>
      <c r="C310" s="87"/>
      <c r="D310" s="79"/>
      <c r="E310" s="79"/>
      <c r="F310" s="79"/>
      <c r="G310" s="79"/>
      <c r="H310" s="79"/>
      <c r="I310" s="79"/>
      <c r="J310" s="79"/>
      <c r="K310" s="79"/>
      <c r="L310" s="88"/>
      <c r="M310" s="68"/>
    </row>
    <row r="311" spans="2:13" ht="16.5" hidden="1" outlineLevel="1" thickBot="1" x14ac:dyDescent="0.3">
      <c r="B311" s="68"/>
      <c r="C311" s="154" t="s">
        <v>81</v>
      </c>
      <c r="D311" s="155"/>
      <c r="E311" s="155"/>
      <c r="F311" s="155"/>
      <c r="G311" s="103">
        <f>G307*K309/100*L303</f>
        <v>0</v>
      </c>
      <c r="H311" s="100"/>
      <c r="I311" s="100"/>
      <c r="J311" s="100"/>
      <c r="K311" s="100"/>
      <c r="L311" s="101"/>
      <c r="M311" s="68"/>
    </row>
    <row r="312" spans="2:13" ht="16.5" collapsed="1" thickBot="1" x14ac:dyDescent="0.3"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105"/>
      <c r="M312" s="68"/>
    </row>
    <row r="313" spans="2:13" ht="16.5" thickBot="1" x14ac:dyDescent="0.3">
      <c r="B313" s="68"/>
      <c r="C313" s="156" t="s">
        <v>123</v>
      </c>
      <c r="D313" s="157"/>
      <c r="E313" s="157"/>
      <c r="F313" s="157"/>
      <c r="G313" s="157"/>
      <c r="H313" s="157"/>
      <c r="I313" s="157"/>
      <c r="J313" s="157"/>
      <c r="K313" s="157"/>
      <c r="L313" s="158"/>
      <c r="M313" s="68"/>
    </row>
    <row r="314" spans="2:13" ht="6" hidden="1" customHeight="1" outlineLevel="1" x14ac:dyDescent="0.25">
      <c r="B314" s="68"/>
      <c r="C314" s="87"/>
      <c r="D314" s="79"/>
      <c r="E314" s="79"/>
      <c r="F314" s="79"/>
      <c r="G314" s="79"/>
      <c r="H314" s="79"/>
      <c r="I314" s="79"/>
      <c r="J314" s="79"/>
      <c r="K314" s="79"/>
      <c r="L314" s="88"/>
      <c r="M314" s="68"/>
    </row>
    <row r="315" spans="2:13" hidden="1" outlineLevel="1" x14ac:dyDescent="0.25">
      <c r="B315" s="68"/>
      <c r="C315" s="141" t="s">
        <v>75</v>
      </c>
      <c r="D315" s="142"/>
      <c r="E315" s="79"/>
      <c r="F315" s="79"/>
      <c r="G315" s="79"/>
      <c r="H315" s="79"/>
      <c r="I315" s="79"/>
      <c r="J315" s="79"/>
      <c r="K315" s="79"/>
      <c r="L315" s="88"/>
      <c r="M315" s="68"/>
    </row>
    <row r="316" spans="2:13" hidden="1" outlineLevel="1" x14ac:dyDescent="0.25">
      <c r="B316" s="68"/>
      <c r="C316" s="167" t="s">
        <v>114</v>
      </c>
      <c r="D316" s="168"/>
      <c r="E316" s="168"/>
      <c r="F316" s="168"/>
      <c r="G316" s="168"/>
      <c r="H316" s="168"/>
      <c r="I316" s="168"/>
      <c r="J316" s="168"/>
      <c r="K316" s="168"/>
      <c r="L316" s="169"/>
      <c r="M316" s="68"/>
    </row>
    <row r="317" spans="2:13" ht="5.25" hidden="1" customHeight="1" outlineLevel="1" x14ac:dyDescent="0.25">
      <c r="B317" s="68"/>
      <c r="C317" s="87"/>
      <c r="D317" s="79"/>
      <c r="E317" s="79"/>
      <c r="F317" s="79"/>
      <c r="G317" s="79"/>
      <c r="H317" s="79"/>
      <c r="I317" s="79"/>
      <c r="J317" s="79"/>
      <c r="K317" s="79"/>
      <c r="L317" s="88"/>
      <c r="M317" s="68"/>
    </row>
    <row r="318" spans="2:13" hidden="1" outlineLevel="1" x14ac:dyDescent="0.25">
      <c r="B318" s="68"/>
      <c r="C318" s="164" t="s">
        <v>115</v>
      </c>
      <c r="D318" s="165"/>
      <c r="E318" s="165"/>
      <c r="F318" s="165"/>
      <c r="G318" s="165"/>
      <c r="H318" s="165"/>
      <c r="I318" s="165"/>
      <c r="J318" s="114"/>
      <c r="K318" s="114"/>
      <c r="L318" s="115"/>
      <c r="M318" s="68"/>
    </row>
    <row r="319" spans="2:13" ht="3.75" hidden="1" customHeight="1" outlineLevel="1" x14ac:dyDescent="0.25">
      <c r="B319" s="68"/>
      <c r="C319" s="87"/>
      <c r="D319" s="79"/>
      <c r="E319" s="79"/>
      <c r="F319" s="79"/>
      <c r="G319" s="79"/>
      <c r="H319" s="79"/>
      <c r="I319" s="79"/>
      <c r="J319" s="79"/>
      <c r="K319" s="79"/>
      <c r="L319" s="88"/>
      <c r="M319" s="68"/>
    </row>
    <row r="320" spans="2:13" hidden="1" outlineLevel="1" x14ac:dyDescent="0.25">
      <c r="B320" s="68"/>
      <c r="C320" s="148" t="s">
        <v>116</v>
      </c>
      <c r="D320" s="146"/>
      <c r="E320" s="146"/>
      <c r="F320" s="66"/>
      <c r="G320" s="79"/>
      <c r="H320" s="79"/>
      <c r="I320" s="79"/>
      <c r="J320" s="79"/>
      <c r="K320" s="79"/>
      <c r="L320" s="88"/>
      <c r="M320" s="68"/>
    </row>
    <row r="321" spans="2:13" ht="4.5" hidden="1" customHeight="1" outlineLevel="1" x14ac:dyDescent="0.25">
      <c r="B321" s="68"/>
      <c r="C321" s="87"/>
      <c r="D321" s="79"/>
      <c r="E321" s="79"/>
      <c r="F321" s="79"/>
      <c r="G321" s="79"/>
      <c r="H321" s="79"/>
      <c r="I321" s="79"/>
      <c r="J321" s="79"/>
      <c r="K321" s="79"/>
      <c r="L321" s="88"/>
      <c r="M321" s="68"/>
    </row>
    <row r="322" spans="2:13" hidden="1" outlineLevel="1" x14ac:dyDescent="0.25">
      <c r="B322" s="68"/>
      <c r="C322" s="87" t="s">
        <v>117</v>
      </c>
      <c r="D322" s="79"/>
      <c r="E322" s="79"/>
      <c r="F322" s="79"/>
      <c r="G322" s="79"/>
      <c r="H322" s="102">
        <v>0.81</v>
      </c>
      <c r="I322" s="79"/>
      <c r="J322" s="79"/>
      <c r="K322" s="79"/>
      <c r="L322" s="88"/>
      <c r="M322" s="68"/>
    </row>
    <row r="323" spans="2:13" ht="7.5" hidden="1" customHeight="1" outlineLevel="1" x14ac:dyDescent="0.25">
      <c r="B323" s="68"/>
      <c r="C323" s="87"/>
      <c r="D323" s="79"/>
      <c r="E323" s="79"/>
      <c r="F323" s="79"/>
      <c r="G323" s="79"/>
      <c r="H323" s="81"/>
      <c r="I323" s="79"/>
      <c r="J323" s="79"/>
      <c r="K323" s="79"/>
      <c r="L323" s="88"/>
      <c r="M323" s="68"/>
    </row>
    <row r="324" spans="2:13" hidden="1" outlineLevel="1" x14ac:dyDescent="0.25">
      <c r="B324" s="68"/>
      <c r="C324" s="152" t="s">
        <v>119</v>
      </c>
      <c r="D324" s="153"/>
      <c r="E324" s="153"/>
      <c r="F324" s="153"/>
      <c r="G324" s="153"/>
      <c r="H324" s="153"/>
      <c r="I324" s="153"/>
      <c r="J324" s="153"/>
      <c r="K324" s="153"/>
      <c r="L324" s="86"/>
      <c r="M324" s="68"/>
    </row>
    <row r="325" spans="2:13" ht="6" hidden="1" customHeight="1" outlineLevel="1" x14ac:dyDescent="0.25">
      <c r="B325" s="68"/>
      <c r="C325" s="30"/>
      <c r="D325" s="31"/>
      <c r="E325" s="31"/>
      <c r="F325" s="31"/>
      <c r="G325" s="31"/>
      <c r="H325" s="31"/>
      <c r="I325" s="31"/>
      <c r="J325" s="31"/>
      <c r="K325" s="31"/>
      <c r="L325" s="116"/>
      <c r="M325" s="68"/>
    </row>
    <row r="326" spans="2:13" hidden="1" outlineLevel="1" x14ac:dyDescent="0.25">
      <c r="B326" s="68"/>
      <c r="C326" s="159" t="s">
        <v>120</v>
      </c>
      <c r="D326" s="160"/>
      <c r="E326" s="160"/>
      <c r="F326" s="160"/>
      <c r="G326" s="160"/>
      <c r="H326" s="20">
        <f>F320*H322*L324/10</f>
        <v>0</v>
      </c>
      <c r="I326" s="21"/>
      <c r="J326" s="21"/>
      <c r="K326" s="21"/>
      <c r="L326" s="117"/>
      <c r="M326" s="68"/>
    </row>
    <row r="327" spans="2:13" ht="7.5" hidden="1" customHeight="1" outlineLevel="1" x14ac:dyDescent="0.25">
      <c r="B327" s="68"/>
      <c r="C327" s="87"/>
      <c r="D327" s="79"/>
      <c r="E327" s="79"/>
      <c r="F327" s="79"/>
      <c r="G327" s="79"/>
      <c r="H327" s="81"/>
      <c r="I327" s="79"/>
      <c r="J327" s="79"/>
      <c r="K327" s="79"/>
      <c r="L327" s="88"/>
      <c r="M327" s="68"/>
    </row>
    <row r="328" spans="2:13" ht="33" hidden="1" customHeight="1" outlineLevel="1" x14ac:dyDescent="0.25">
      <c r="B328" s="68"/>
      <c r="C328" s="170" t="s">
        <v>118</v>
      </c>
      <c r="D328" s="171"/>
      <c r="E328" s="171"/>
      <c r="F328" s="171"/>
      <c r="G328" s="171"/>
      <c r="H328" s="171"/>
      <c r="I328" s="171"/>
      <c r="J328" s="171"/>
      <c r="K328" s="171"/>
      <c r="L328" s="172"/>
      <c r="M328" s="68"/>
    </row>
    <row r="329" spans="2:13" hidden="1" outlineLevel="1" x14ac:dyDescent="0.25">
      <c r="B329" s="68"/>
      <c r="C329" s="148" t="s">
        <v>116</v>
      </c>
      <c r="D329" s="146"/>
      <c r="E329" s="146"/>
      <c r="F329" s="66"/>
      <c r="G329" s="79"/>
      <c r="H329" s="79"/>
      <c r="I329" s="79"/>
      <c r="J329" s="79"/>
      <c r="K329" s="79"/>
      <c r="L329" s="88"/>
      <c r="M329" s="68"/>
    </row>
    <row r="330" spans="2:13" ht="6.75" hidden="1" customHeight="1" outlineLevel="1" x14ac:dyDescent="0.25">
      <c r="B330" s="68"/>
      <c r="C330" s="87"/>
      <c r="D330" s="79"/>
      <c r="E330" s="79"/>
      <c r="F330" s="79"/>
      <c r="G330" s="79"/>
      <c r="H330" s="79"/>
      <c r="I330" s="79"/>
      <c r="J330" s="79"/>
      <c r="K330" s="79"/>
      <c r="L330" s="88"/>
      <c r="M330" s="68"/>
    </row>
    <row r="331" spans="2:13" hidden="1" outlineLevel="1" x14ac:dyDescent="0.25">
      <c r="B331" s="68"/>
      <c r="C331" s="87" t="s">
        <v>117</v>
      </c>
      <c r="D331" s="79"/>
      <c r="E331" s="79"/>
      <c r="F331" s="79"/>
      <c r="G331" s="79"/>
      <c r="H331" s="102">
        <v>0.39</v>
      </c>
      <c r="I331" s="79"/>
      <c r="J331" s="79"/>
      <c r="K331" s="79"/>
      <c r="L331" s="88"/>
      <c r="M331" s="68"/>
    </row>
    <row r="332" spans="2:13" ht="5.25" hidden="1" customHeight="1" outlineLevel="1" x14ac:dyDescent="0.25">
      <c r="B332" s="68"/>
      <c r="C332" s="87"/>
      <c r="D332" s="79"/>
      <c r="E332" s="79"/>
      <c r="F332" s="79"/>
      <c r="G332" s="79"/>
      <c r="H332" s="81"/>
      <c r="I332" s="79"/>
      <c r="J332" s="79"/>
      <c r="K332" s="79"/>
      <c r="L332" s="88"/>
      <c r="M332" s="68"/>
    </row>
    <row r="333" spans="2:13" hidden="1" outlineLevel="1" x14ac:dyDescent="0.25">
      <c r="B333" s="68"/>
      <c r="C333" s="152" t="s">
        <v>119</v>
      </c>
      <c r="D333" s="153"/>
      <c r="E333" s="153"/>
      <c r="F333" s="153"/>
      <c r="G333" s="153"/>
      <c r="H333" s="153"/>
      <c r="I333" s="153"/>
      <c r="J333" s="153"/>
      <c r="K333" s="153"/>
      <c r="L333" s="86"/>
      <c r="M333" s="68"/>
    </row>
    <row r="334" spans="2:13" ht="6.75" hidden="1" customHeight="1" outlineLevel="1" x14ac:dyDescent="0.25">
      <c r="B334" s="68"/>
      <c r="C334" s="30"/>
      <c r="D334" s="31"/>
      <c r="E334" s="31"/>
      <c r="F334" s="31"/>
      <c r="G334" s="31"/>
      <c r="H334" s="31"/>
      <c r="I334" s="31"/>
      <c r="J334" s="31"/>
      <c r="K334" s="31"/>
      <c r="L334" s="116"/>
      <c r="M334" s="68"/>
    </row>
    <row r="335" spans="2:13" hidden="1" outlineLevel="1" x14ac:dyDescent="0.25">
      <c r="B335" s="68"/>
      <c r="C335" s="159" t="s">
        <v>120</v>
      </c>
      <c r="D335" s="160"/>
      <c r="E335" s="160"/>
      <c r="F335" s="160"/>
      <c r="G335" s="160"/>
      <c r="H335" s="20">
        <f>F329*H331*L333/10</f>
        <v>0</v>
      </c>
      <c r="I335" s="21"/>
      <c r="J335" s="21"/>
      <c r="K335" s="21"/>
      <c r="L335" s="117"/>
      <c r="M335" s="68"/>
    </row>
    <row r="336" spans="2:13" ht="6" hidden="1" customHeight="1" outlineLevel="1" x14ac:dyDescent="0.25">
      <c r="B336" s="68"/>
      <c r="C336" s="87"/>
      <c r="D336" s="79"/>
      <c r="E336" s="79"/>
      <c r="F336" s="79"/>
      <c r="G336" s="79"/>
      <c r="H336" s="79"/>
      <c r="I336" s="79"/>
      <c r="J336" s="79"/>
      <c r="K336" s="79"/>
      <c r="L336" s="88"/>
      <c r="M336" s="68"/>
    </row>
    <row r="337" spans="2:13" hidden="1" outlineLevel="1" x14ac:dyDescent="0.25">
      <c r="B337" s="68"/>
      <c r="C337" s="170" t="s">
        <v>121</v>
      </c>
      <c r="D337" s="171"/>
      <c r="E337" s="171"/>
      <c r="F337" s="171"/>
      <c r="G337" s="171"/>
      <c r="H337" s="171"/>
      <c r="I337" s="171"/>
      <c r="J337" s="171"/>
      <c r="K337" s="171"/>
      <c r="L337" s="172"/>
      <c r="M337" s="68"/>
    </row>
    <row r="338" spans="2:13" hidden="1" outlineLevel="1" x14ac:dyDescent="0.25">
      <c r="B338" s="68"/>
      <c r="C338" s="148" t="s">
        <v>116</v>
      </c>
      <c r="D338" s="146"/>
      <c r="E338" s="146"/>
      <c r="F338" s="66"/>
      <c r="G338" s="79"/>
      <c r="H338" s="79"/>
      <c r="I338" s="79"/>
      <c r="J338" s="79"/>
      <c r="K338" s="79"/>
      <c r="L338" s="88"/>
      <c r="M338" s="68"/>
    </row>
    <row r="339" spans="2:13" ht="6" hidden="1" customHeight="1" outlineLevel="1" x14ac:dyDescent="0.25">
      <c r="B339" s="68"/>
      <c r="C339" s="87"/>
      <c r="D339" s="79"/>
      <c r="E339" s="79"/>
      <c r="F339" s="79"/>
      <c r="G339" s="79"/>
      <c r="H339" s="79"/>
      <c r="I339" s="79"/>
      <c r="J339" s="79"/>
      <c r="K339" s="79"/>
      <c r="L339" s="88"/>
      <c r="M339" s="68"/>
    </row>
    <row r="340" spans="2:13" hidden="1" outlineLevel="1" x14ac:dyDescent="0.25">
      <c r="B340" s="68"/>
      <c r="C340" s="87" t="s">
        <v>117</v>
      </c>
      <c r="D340" s="79"/>
      <c r="E340" s="79"/>
      <c r="F340" s="79"/>
      <c r="G340" s="79"/>
      <c r="H340" s="102">
        <v>0.67</v>
      </c>
      <c r="I340" s="79"/>
      <c r="J340" s="79"/>
      <c r="K340" s="79"/>
      <c r="L340" s="88"/>
      <c r="M340" s="68"/>
    </row>
    <row r="341" spans="2:13" ht="4.5" hidden="1" customHeight="1" outlineLevel="1" x14ac:dyDescent="0.25">
      <c r="B341" s="68"/>
      <c r="C341" s="87"/>
      <c r="D341" s="79"/>
      <c r="E341" s="79"/>
      <c r="F341" s="79"/>
      <c r="G341" s="79"/>
      <c r="H341" s="81"/>
      <c r="I341" s="79"/>
      <c r="J341" s="79"/>
      <c r="K341" s="79"/>
      <c r="L341" s="88"/>
      <c r="M341" s="68"/>
    </row>
    <row r="342" spans="2:13" hidden="1" outlineLevel="1" x14ac:dyDescent="0.25">
      <c r="B342" s="68"/>
      <c r="C342" s="152" t="s">
        <v>119</v>
      </c>
      <c r="D342" s="153"/>
      <c r="E342" s="153"/>
      <c r="F342" s="153"/>
      <c r="G342" s="153"/>
      <c r="H342" s="153"/>
      <c r="I342" s="153"/>
      <c r="J342" s="153"/>
      <c r="K342" s="153"/>
      <c r="L342" s="86"/>
      <c r="M342" s="68"/>
    </row>
    <row r="343" spans="2:13" ht="4.5" hidden="1" customHeight="1" outlineLevel="1" x14ac:dyDescent="0.25">
      <c r="B343" s="68"/>
      <c r="C343" s="30"/>
      <c r="D343" s="31"/>
      <c r="E343" s="31"/>
      <c r="F343" s="31"/>
      <c r="G343" s="31"/>
      <c r="H343" s="31"/>
      <c r="I343" s="31"/>
      <c r="J343" s="31"/>
      <c r="K343" s="31"/>
      <c r="L343" s="116"/>
      <c r="M343" s="68"/>
    </row>
    <row r="344" spans="2:13" hidden="1" outlineLevel="1" x14ac:dyDescent="0.25">
      <c r="B344" s="68"/>
      <c r="C344" s="159" t="s">
        <v>120</v>
      </c>
      <c r="D344" s="160"/>
      <c r="E344" s="160"/>
      <c r="F344" s="160"/>
      <c r="G344" s="160"/>
      <c r="H344" s="20">
        <f>F338*H340*L342/10</f>
        <v>0</v>
      </c>
      <c r="I344" s="21"/>
      <c r="J344" s="21"/>
      <c r="K344" s="21"/>
      <c r="L344" s="117"/>
      <c r="M344" s="68"/>
    </row>
    <row r="345" spans="2:13" hidden="1" outlineLevel="1" x14ac:dyDescent="0.25">
      <c r="B345" s="68"/>
      <c r="C345" s="87"/>
      <c r="D345" s="79"/>
      <c r="E345" s="79"/>
      <c r="F345" s="79"/>
      <c r="G345" s="79"/>
      <c r="H345" s="79"/>
      <c r="I345" s="79"/>
      <c r="J345" s="79"/>
      <c r="K345" s="79"/>
      <c r="L345" s="88"/>
      <c r="M345" s="68"/>
    </row>
    <row r="346" spans="2:13" hidden="1" outlineLevel="1" x14ac:dyDescent="0.25">
      <c r="B346" s="68"/>
      <c r="C346" s="164" t="s">
        <v>122</v>
      </c>
      <c r="D346" s="165"/>
      <c r="E346" s="165"/>
      <c r="F346" s="165"/>
      <c r="G346" s="165"/>
      <c r="H346" s="165"/>
      <c r="I346" s="165"/>
      <c r="J346" s="165"/>
      <c r="K346" s="165"/>
      <c r="L346" s="166"/>
      <c r="M346" s="68"/>
    </row>
    <row r="347" spans="2:13" ht="5.25" hidden="1" customHeight="1" outlineLevel="1" x14ac:dyDescent="0.25">
      <c r="B347" s="68"/>
      <c r="C347" s="87"/>
      <c r="D347" s="79"/>
      <c r="E347" s="79"/>
      <c r="F347" s="79"/>
      <c r="G347" s="79"/>
      <c r="H347" s="79"/>
      <c r="I347" s="79"/>
      <c r="J347" s="79"/>
      <c r="K347" s="79"/>
      <c r="L347" s="88"/>
      <c r="M347" s="68"/>
    </row>
    <row r="348" spans="2:13" hidden="1" outlineLevel="1" x14ac:dyDescent="0.25">
      <c r="B348" s="68"/>
      <c r="C348" s="148" t="s">
        <v>116</v>
      </c>
      <c r="D348" s="146"/>
      <c r="E348" s="146"/>
      <c r="F348" s="66"/>
      <c r="G348" s="79"/>
      <c r="H348" s="79"/>
      <c r="I348" s="79"/>
      <c r="J348" s="79"/>
      <c r="K348" s="79"/>
      <c r="L348" s="88"/>
      <c r="M348" s="68"/>
    </row>
    <row r="349" spans="2:13" ht="6.75" hidden="1" customHeight="1" outlineLevel="1" x14ac:dyDescent="0.25">
      <c r="B349" s="68"/>
      <c r="C349" s="87"/>
      <c r="D349" s="79"/>
      <c r="E349" s="79"/>
      <c r="F349" s="79"/>
      <c r="G349" s="79"/>
      <c r="H349" s="79"/>
      <c r="I349" s="79"/>
      <c r="J349" s="79"/>
      <c r="K349" s="79"/>
      <c r="L349" s="88"/>
      <c r="M349" s="68"/>
    </row>
    <row r="350" spans="2:13" hidden="1" outlineLevel="1" x14ac:dyDescent="0.25">
      <c r="B350" s="68"/>
      <c r="C350" s="87" t="s">
        <v>117</v>
      </c>
      <c r="D350" s="79"/>
      <c r="E350" s="79"/>
      <c r="F350" s="79"/>
      <c r="G350" s="79"/>
      <c r="H350" s="102">
        <v>0.56000000000000005</v>
      </c>
      <c r="I350" s="79"/>
      <c r="J350" s="79"/>
      <c r="K350" s="79"/>
      <c r="L350" s="88"/>
      <c r="M350" s="68"/>
    </row>
    <row r="351" spans="2:13" ht="6.75" hidden="1" customHeight="1" outlineLevel="1" x14ac:dyDescent="0.25">
      <c r="B351" s="68"/>
      <c r="C351" s="87"/>
      <c r="D351" s="79"/>
      <c r="E351" s="79"/>
      <c r="F351" s="79"/>
      <c r="G351" s="79"/>
      <c r="H351" s="81"/>
      <c r="I351" s="79"/>
      <c r="J351" s="79"/>
      <c r="K351" s="79"/>
      <c r="L351" s="88"/>
      <c r="M351" s="68"/>
    </row>
    <row r="352" spans="2:13" hidden="1" outlineLevel="1" x14ac:dyDescent="0.25">
      <c r="B352" s="68"/>
      <c r="C352" s="152" t="s">
        <v>119</v>
      </c>
      <c r="D352" s="153"/>
      <c r="E352" s="153"/>
      <c r="F352" s="153"/>
      <c r="G352" s="153"/>
      <c r="H352" s="153"/>
      <c r="I352" s="153"/>
      <c r="J352" s="153"/>
      <c r="K352" s="153"/>
      <c r="L352" s="86"/>
      <c r="M352" s="68"/>
    </row>
    <row r="353" spans="2:23" ht="6.75" hidden="1" customHeight="1" outlineLevel="1" x14ac:dyDescent="0.25">
      <c r="B353" s="68"/>
      <c r="C353" s="30"/>
      <c r="D353" s="31"/>
      <c r="E353" s="31"/>
      <c r="F353" s="31"/>
      <c r="G353" s="31"/>
      <c r="H353" s="31"/>
      <c r="I353" s="31"/>
      <c r="J353" s="31"/>
      <c r="K353" s="31"/>
      <c r="L353" s="116"/>
      <c r="M353" s="68"/>
    </row>
    <row r="354" spans="2:23" hidden="1" outlineLevel="1" x14ac:dyDescent="0.25">
      <c r="B354" s="68"/>
      <c r="C354" s="159" t="s">
        <v>120</v>
      </c>
      <c r="D354" s="160"/>
      <c r="E354" s="160"/>
      <c r="F354" s="160"/>
      <c r="G354" s="160"/>
      <c r="H354" s="20">
        <f>F348*H350*L352/10</f>
        <v>0</v>
      </c>
      <c r="I354" s="21"/>
      <c r="J354" s="21"/>
      <c r="K354" s="21"/>
      <c r="L354" s="117"/>
      <c r="M354" s="68"/>
    </row>
    <row r="355" spans="2:23" ht="8.25" hidden="1" customHeight="1" outlineLevel="1" thickBot="1" x14ac:dyDescent="0.3">
      <c r="B355" s="68"/>
      <c r="C355" s="98"/>
      <c r="D355" s="99"/>
      <c r="E355" s="99"/>
      <c r="F355" s="99"/>
      <c r="G355" s="99"/>
      <c r="H355" s="22"/>
      <c r="I355" s="23"/>
      <c r="J355" s="23"/>
      <c r="K355" s="23"/>
      <c r="L355" s="118"/>
      <c r="M355" s="68"/>
    </row>
    <row r="356" spans="2:23" ht="16.5" collapsed="1" thickBot="1" x14ac:dyDescent="0.3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</row>
    <row r="357" spans="2:23" ht="16.5" thickBot="1" x14ac:dyDescent="0.3">
      <c r="B357" s="68"/>
      <c r="C357" s="156" t="s">
        <v>48</v>
      </c>
      <c r="D357" s="157"/>
      <c r="E357" s="157"/>
      <c r="F357" s="157"/>
      <c r="G357" s="157"/>
      <c r="H357" s="157"/>
      <c r="I357" s="157"/>
      <c r="J357" s="157"/>
      <c r="K357" s="157"/>
      <c r="L357" s="158"/>
      <c r="M357" s="68"/>
    </row>
    <row r="358" spans="2:23" ht="6.75" hidden="1" customHeight="1" outlineLevel="1" x14ac:dyDescent="0.25">
      <c r="B358" s="68"/>
      <c r="C358" s="87"/>
      <c r="D358" s="79"/>
      <c r="E358" s="79"/>
      <c r="F358" s="79"/>
      <c r="G358" s="79"/>
      <c r="H358" s="79"/>
      <c r="I358" s="79"/>
      <c r="J358" s="79"/>
      <c r="K358" s="79"/>
      <c r="L358" s="88"/>
      <c r="M358" s="68"/>
    </row>
    <row r="359" spans="2:23" ht="31.5" hidden="1" outlineLevel="1" x14ac:dyDescent="0.25">
      <c r="B359" s="68"/>
      <c r="C359" s="141" t="s">
        <v>75</v>
      </c>
      <c r="D359" s="142"/>
      <c r="E359" s="79"/>
      <c r="F359" s="79"/>
      <c r="G359" s="79"/>
      <c r="H359" s="79"/>
      <c r="I359" s="79"/>
      <c r="J359" s="79"/>
      <c r="K359" s="79"/>
      <c r="L359" s="88"/>
      <c r="M359" s="68"/>
      <c r="N359" s="25" t="str">
        <f>CONCATENATE(E364,E366)</f>
        <v/>
      </c>
      <c r="O359" s="14" t="s">
        <v>132</v>
      </c>
      <c r="P359" s="15" t="s">
        <v>128</v>
      </c>
      <c r="Q359" s="37" t="str">
        <f t="shared" ref="Q359:Q366" si="13">CONCATENATE(O359,P359)</f>
        <v>вручнуючугунные литые</v>
      </c>
      <c r="R359" s="16">
        <v>1.1499999999999999</v>
      </c>
    </row>
    <row r="360" spans="2:23" ht="33" hidden="1" customHeight="1" outlineLevel="1" x14ac:dyDescent="0.25">
      <c r="B360" s="68"/>
      <c r="C360" s="167" t="s">
        <v>124</v>
      </c>
      <c r="D360" s="168"/>
      <c r="E360" s="168"/>
      <c r="F360" s="168"/>
      <c r="G360" s="168"/>
      <c r="H360" s="168"/>
      <c r="I360" s="168"/>
      <c r="J360" s="168"/>
      <c r="K360" s="168"/>
      <c r="L360" s="169"/>
      <c r="M360" s="68"/>
      <c r="O360" s="14" t="s">
        <v>132</v>
      </c>
      <c r="P360" s="15" t="s">
        <v>129</v>
      </c>
      <c r="Q360" s="37" t="str">
        <f t="shared" si="13"/>
        <v>вручнуюжелезобетонные с металлическим вкладышем</v>
      </c>
      <c r="R360" s="16">
        <v>0.75</v>
      </c>
      <c r="U360" s="17"/>
      <c r="V360" s="17"/>
      <c r="W360" s="17"/>
    </row>
    <row r="361" spans="2:23" ht="6" hidden="1" customHeight="1" outlineLevel="1" x14ac:dyDescent="0.25">
      <c r="B361" s="68"/>
      <c r="C361" s="87"/>
      <c r="D361" s="79"/>
      <c r="E361" s="79"/>
      <c r="F361" s="79"/>
      <c r="G361" s="79"/>
      <c r="H361" s="79"/>
      <c r="I361" s="79"/>
      <c r="J361" s="79"/>
      <c r="K361" s="79"/>
      <c r="L361" s="88"/>
      <c r="M361" s="68"/>
      <c r="O361" s="14" t="s">
        <v>132</v>
      </c>
      <c r="P361" s="15" t="s">
        <v>130</v>
      </c>
      <c r="Q361" s="37" t="str">
        <f t="shared" si="13"/>
        <v>вручнуюшарообразные</v>
      </c>
      <c r="R361" s="16">
        <v>1.4</v>
      </c>
      <c r="U361" s="18"/>
      <c r="V361" s="18"/>
      <c r="W361" s="18"/>
    </row>
    <row r="362" spans="2:23" ht="16.5" hidden="1" customHeight="1" outlineLevel="1" x14ac:dyDescent="0.25">
      <c r="B362" s="68"/>
      <c r="C362" s="152" t="s">
        <v>82</v>
      </c>
      <c r="D362" s="153"/>
      <c r="E362" s="153"/>
      <c r="F362" s="153"/>
      <c r="G362" s="153"/>
      <c r="H362" s="153"/>
      <c r="I362" s="153"/>
      <c r="J362" s="153"/>
      <c r="K362" s="153"/>
      <c r="L362" s="86"/>
      <c r="M362" s="68"/>
      <c r="O362" s="14" t="s">
        <v>132</v>
      </c>
      <c r="P362" s="15" t="s">
        <v>131</v>
      </c>
      <c r="Q362" s="37" t="str">
        <f t="shared" si="13"/>
        <v>вручнуюпрямоугольные металлические</v>
      </c>
      <c r="R362" s="16">
        <v>0.9</v>
      </c>
      <c r="U362" s="19"/>
      <c r="V362" s="19"/>
      <c r="W362" s="19"/>
    </row>
    <row r="363" spans="2:23" ht="6.75" hidden="1" customHeight="1" outlineLevel="1" x14ac:dyDescent="0.25">
      <c r="B363" s="68"/>
      <c r="C363" s="87"/>
      <c r="D363" s="79"/>
      <c r="E363" s="79"/>
      <c r="F363" s="79"/>
      <c r="G363" s="79"/>
      <c r="H363" s="79"/>
      <c r="I363" s="79"/>
      <c r="J363" s="79"/>
      <c r="K363" s="79"/>
      <c r="L363" s="88"/>
      <c r="M363" s="68"/>
      <c r="O363" s="14" t="s">
        <v>133</v>
      </c>
      <c r="P363" s="15" t="s">
        <v>128</v>
      </c>
      <c r="Q363" s="37" t="str">
        <f t="shared" si="13"/>
        <v>шлангомчугунные литые</v>
      </c>
      <c r="R363" s="16">
        <v>0.47</v>
      </c>
      <c r="U363" s="19"/>
      <c r="V363" s="19"/>
      <c r="W363" s="19"/>
    </row>
    <row r="364" spans="2:23" ht="16.5" hidden="1" customHeight="1" outlineLevel="1" x14ac:dyDescent="0.25">
      <c r="B364" s="68"/>
      <c r="C364" s="161" t="s">
        <v>125</v>
      </c>
      <c r="D364" s="162"/>
      <c r="E364" s="163"/>
      <c r="F364" s="163"/>
      <c r="G364" s="114"/>
      <c r="H364" s="114"/>
      <c r="I364" s="114"/>
      <c r="J364" s="114"/>
      <c r="K364" s="114"/>
      <c r="L364" s="115"/>
      <c r="M364" s="68"/>
      <c r="O364" s="14" t="s">
        <v>133</v>
      </c>
      <c r="P364" s="15" t="s">
        <v>129</v>
      </c>
      <c r="Q364" s="37" t="str">
        <f t="shared" si="13"/>
        <v>шлангомжелезобетонные с металлическим вкладышем</v>
      </c>
      <c r="R364" s="16">
        <v>0.37</v>
      </c>
      <c r="U364" s="19"/>
      <c r="V364" s="19"/>
      <c r="W364" s="19"/>
    </row>
    <row r="365" spans="2:23" ht="6.75" hidden="1" customHeight="1" outlineLevel="1" x14ac:dyDescent="0.25">
      <c r="B365" s="68"/>
      <c r="C365" s="87"/>
      <c r="D365" s="79"/>
      <c r="E365" s="79"/>
      <c r="F365" s="79"/>
      <c r="G365" s="79"/>
      <c r="H365" s="79"/>
      <c r="I365" s="79"/>
      <c r="J365" s="79"/>
      <c r="K365" s="79"/>
      <c r="L365" s="88"/>
      <c r="M365" s="68"/>
      <c r="O365" s="14" t="s">
        <v>133</v>
      </c>
      <c r="P365" s="15" t="s">
        <v>130</v>
      </c>
      <c r="Q365" s="37" t="str">
        <f t="shared" si="13"/>
        <v>шлангомшарообразные</v>
      </c>
      <c r="R365" s="16">
        <v>0.74</v>
      </c>
      <c r="U365" s="19"/>
      <c r="V365" s="19"/>
      <c r="W365" s="19"/>
    </row>
    <row r="366" spans="2:23" ht="17.25" hidden="1" customHeight="1" outlineLevel="1" x14ac:dyDescent="0.25">
      <c r="B366" s="68"/>
      <c r="C366" s="149" t="s">
        <v>126</v>
      </c>
      <c r="D366" s="150"/>
      <c r="E366" s="138"/>
      <c r="F366" s="138"/>
      <c r="G366" s="138"/>
      <c r="H366" s="138"/>
      <c r="I366" s="138"/>
      <c r="J366" s="79"/>
      <c r="K366" s="79"/>
      <c r="L366" s="88"/>
      <c r="M366" s="68"/>
      <c r="O366" s="14" t="s">
        <v>133</v>
      </c>
      <c r="P366" s="15" t="s">
        <v>131</v>
      </c>
      <c r="Q366" s="37" t="str">
        <f t="shared" si="13"/>
        <v>шлангомпрямоугольные металлические</v>
      </c>
      <c r="R366" s="16">
        <v>0.66</v>
      </c>
      <c r="U366" s="19"/>
      <c r="V366" s="19"/>
      <c r="W366" s="89"/>
    </row>
    <row r="367" spans="2:23" ht="5.25" hidden="1" customHeight="1" outlineLevel="1" x14ac:dyDescent="0.25">
      <c r="B367" s="68"/>
      <c r="C367" s="87"/>
      <c r="D367" s="79"/>
      <c r="E367" s="79"/>
      <c r="F367" s="79"/>
      <c r="G367" s="79"/>
      <c r="H367" s="79"/>
      <c r="I367" s="79"/>
      <c r="J367" s="79"/>
      <c r="K367" s="79"/>
      <c r="L367" s="88"/>
      <c r="M367" s="68"/>
    </row>
    <row r="368" spans="2:23" hidden="1" outlineLevel="1" x14ac:dyDescent="0.25">
      <c r="B368" s="68"/>
      <c r="C368" s="149" t="s">
        <v>127</v>
      </c>
      <c r="D368" s="150"/>
      <c r="E368" s="150"/>
      <c r="F368" s="150"/>
      <c r="G368" s="119">
        <f>IFERROR(VLOOKUP(N359,$Q$359:$R$366,2,FALSE),0)</f>
        <v>0</v>
      </c>
      <c r="H368" s="79"/>
      <c r="I368" s="79"/>
      <c r="J368" s="79"/>
      <c r="K368" s="79"/>
      <c r="L368" s="88"/>
      <c r="M368" s="68"/>
      <c r="O368" s="37" t="s">
        <v>66</v>
      </c>
      <c r="P368" s="37" t="s">
        <v>66</v>
      </c>
    </row>
    <row r="369" spans="2:18" ht="6.75" hidden="1" customHeight="1" outlineLevel="1" x14ac:dyDescent="0.25">
      <c r="B369" s="68"/>
      <c r="C369" s="109"/>
      <c r="D369" s="110"/>
      <c r="E369" s="110"/>
      <c r="F369" s="110"/>
      <c r="G369" s="79"/>
      <c r="H369" s="79"/>
      <c r="I369" s="79"/>
      <c r="J369" s="79"/>
      <c r="K369" s="79"/>
      <c r="L369" s="88"/>
      <c r="M369" s="68"/>
      <c r="O369" s="14" t="s">
        <v>132</v>
      </c>
      <c r="P369" s="15" t="s">
        <v>128</v>
      </c>
    </row>
    <row r="370" spans="2:18" ht="17.25" hidden="1" customHeight="1" outlineLevel="1" x14ac:dyDescent="0.25">
      <c r="B370" s="68"/>
      <c r="C370" s="149" t="s">
        <v>134</v>
      </c>
      <c r="D370" s="150"/>
      <c r="E370" s="150"/>
      <c r="F370" s="66"/>
      <c r="G370" s="79"/>
      <c r="H370" s="79"/>
      <c r="I370" s="79"/>
      <c r="J370" s="79"/>
      <c r="K370" s="79"/>
      <c r="L370" s="88"/>
      <c r="M370" s="68"/>
      <c r="O370" s="14" t="s">
        <v>133</v>
      </c>
      <c r="P370" s="15" t="s">
        <v>129</v>
      </c>
    </row>
    <row r="371" spans="2:18" ht="6.75" hidden="1" customHeight="1" outlineLevel="1" x14ac:dyDescent="0.25">
      <c r="B371" s="68"/>
      <c r="C371" s="87"/>
      <c r="D371" s="79"/>
      <c r="E371" s="79"/>
      <c r="F371" s="79"/>
      <c r="G371" s="79"/>
      <c r="H371" s="79"/>
      <c r="I371" s="79"/>
      <c r="J371" s="79"/>
      <c r="K371" s="79"/>
      <c r="L371" s="88"/>
      <c r="M371" s="68"/>
      <c r="P371" s="15" t="s">
        <v>130</v>
      </c>
    </row>
    <row r="372" spans="2:18" ht="17.25" hidden="1" customHeight="1" outlineLevel="1" x14ac:dyDescent="0.25">
      <c r="B372" s="68"/>
      <c r="C372" s="159" t="s">
        <v>81</v>
      </c>
      <c r="D372" s="160"/>
      <c r="E372" s="160"/>
      <c r="F372" s="160"/>
      <c r="G372" s="20">
        <f>G368*F370*$L$362/10</f>
        <v>0</v>
      </c>
      <c r="H372" s="91"/>
      <c r="I372" s="91"/>
      <c r="J372" s="91"/>
      <c r="K372" s="91"/>
      <c r="L372" s="92"/>
      <c r="M372" s="68"/>
      <c r="N372" s="18"/>
      <c r="P372" s="15" t="s">
        <v>131</v>
      </c>
    </row>
    <row r="373" spans="2:18" ht="6.75" hidden="1" customHeight="1" outlineLevel="1" x14ac:dyDescent="0.25">
      <c r="B373" s="68"/>
      <c r="C373" s="87"/>
      <c r="D373" s="79"/>
      <c r="E373" s="79"/>
      <c r="F373" s="79"/>
      <c r="G373" s="79"/>
      <c r="H373" s="79"/>
      <c r="I373" s="79"/>
      <c r="J373" s="79"/>
      <c r="K373" s="79"/>
      <c r="L373" s="88"/>
      <c r="M373" s="68"/>
    </row>
    <row r="374" spans="2:18" ht="19.5" hidden="1" customHeight="1" outlineLevel="1" x14ac:dyDescent="0.25">
      <c r="B374" s="68"/>
      <c r="C374" s="161" t="s">
        <v>125</v>
      </c>
      <c r="D374" s="162"/>
      <c r="E374" s="163"/>
      <c r="F374" s="163"/>
      <c r="G374" s="114"/>
      <c r="H374" s="114"/>
      <c r="I374" s="114"/>
      <c r="J374" s="114"/>
      <c r="K374" s="114"/>
      <c r="L374" s="115"/>
      <c r="M374" s="68"/>
      <c r="N374" s="25" t="str">
        <f>CONCATENATE(E374,E376)</f>
        <v/>
      </c>
      <c r="O374" s="14" t="s">
        <v>132</v>
      </c>
      <c r="P374" s="15" t="s">
        <v>128</v>
      </c>
      <c r="Q374" s="37" t="str">
        <f t="shared" ref="Q374:Q381" si="14">CONCATENATE(O374,P374)</f>
        <v>вручнуючугунные литые</v>
      </c>
      <c r="R374" s="16">
        <v>1.1499999999999999</v>
      </c>
    </row>
    <row r="375" spans="2:18" ht="6" hidden="1" customHeight="1" outlineLevel="1" x14ac:dyDescent="0.25">
      <c r="B375" s="68"/>
      <c r="C375" s="87"/>
      <c r="D375" s="79"/>
      <c r="E375" s="79"/>
      <c r="F375" s="79"/>
      <c r="G375" s="79"/>
      <c r="H375" s="79"/>
      <c r="I375" s="79"/>
      <c r="J375" s="79"/>
      <c r="K375" s="79"/>
      <c r="L375" s="88"/>
      <c r="M375" s="68"/>
      <c r="O375" s="14" t="s">
        <v>132</v>
      </c>
      <c r="P375" s="15" t="s">
        <v>129</v>
      </c>
      <c r="Q375" s="37" t="str">
        <f t="shared" si="14"/>
        <v>вручнуюжелезобетонные с металлическим вкладышем</v>
      </c>
      <c r="R375" s="16">
        <v>0.75</v>
      </c>
    </row>
    <row r="376" spans="2:18" ht="17.25" hidden="1" customHeight="1" outlineLevel="1" x14ac:dyDescent="0.25">
      <c r="B376" s="68"/>
      <c r="C376" s="149" t="s">
        <v>126</v>
      </c>
      <c r="D376" s="150"/>
      <c r="E376" s="138"/>
      <c r="F376" s="138"/>
      <c r="G376" s="138"/>
      <c r="H376" s="138"/>
      <c r="I376" s="138"/>
      <c r="J376" s="79"/>
      <c r="K376" s="79"/>
      <c r="L376" s="88"/>
      <c r="M376" s="68"/>
      <c r="O376" s="14" t="s">
        <v>132</v>
      </c>
      <c r="P376" s="15" t="s">
        <v>130</v>
      </c>
      <c r="Q376" s="37" t="str">
        <f t="shared" si="14"/>
        <v>вручнуюшарообразные</v>
      </c>
      <c r="R376" s="16">
        <v>1.4</v>
      </c>
    </row>
    <row r="377" spans="2:18" ht="6" hidden="1" customHeight="1" outlineLevel="1" x14ac:dyDescent="0.25">
      <c r="B377" s="68"/>
      <c r="C377" s="87"/>
      <c r="D377" s="79"/>
      <c r="E377" s="79"/>
      <c r="F377" s="79"/>
      <c r="G377" s="79"/>
      <c r="H377" s="79"/>
      <c r="I377" s="79"/>
      <c r="J377" s="79"/>
      <c r="K377" s="79"/>
      <c r="L377" s="88"/>
      <c r="M377" s="68"/>
      <c r="O377" s="14" t="s">
        <v>132</v>
      </c>
      <c r="P377" s="15" t="s">
        <v>131</v>
      </c>
      <c r="Q377" s="37" t="str">
        <f t="shared" si="14"/>
        <v>вручнуюпрямоугольные металлические</v>
      </c>
      <c r="R377" s="16">
        <v>0.9</v>
      </c>
    </row>
    <row r="378" spans="2:18" ht="16.5" hidden="1" customHeight="1" outlineLevel="1" x14ac:dyDescent="0.25">
      <c r="B378" s="68"/>
      <c r="C378" s="149" t="s">
        <v>127</v>
      </c>
      <c r="D378" s="150"/>
      <c r="E378" s="150"/>
      <c r="F378" s="150"/>
      <c r="G378" s="119">
        <f>IFERROR(VLOOKUP(N374,$Q$374:$R$381,2,FALSE),0)</f>
        <v>0</v>
      </c>
      <c r="H378" s="79"/>
      <c r="I378" s="79"/>
      <c r="J378" s="79"/>
      <c r="K378" s="79"/>
      <c r="L378" s="88"/>
      <c r="M378" s="68"/>
      <c r="O378" s="14" t="s">
        <v>133</v>
      </c>
      <c r="P378" s="15" t="s">
        <v>128</v>
      </c>
      <c r="Q378" s="37" t="str">
        <f t="shared" si="14"/>
        <v>шлангомчугунные литые</v>
      </c>
      <c r="R378" s="16">
        <v>0.47</v>
      </c>
    </row>
    <row r="379" spans="2:18" ht="5.25" hidden="1" customHeight="1" outlineLevel="1" x14ac:dyDescent="0.25">
      <c r="B379" s="68"/>
      <c r="C379" s="109"/>
      <c r="D379" s="110"/>
      <c r="E379" s="110"/>
      <c r="F379" s="110"/>
      <c r="G379" s="79"/>
      <c r="H379" s="79"/>
      <c r="I379" s="79"/>
      <c r="J379" s="79"/>
      <c r="K379" s="79"/>
      <c r="L379" s="88"/>
      <c r="M379" s="68"/>
      <c r="O379" s="14" t="s">
        <v>133</v>
      </c>
      <c r="P379" s="15" t="s">
        <v>129</v>
      </c>
      <c r="Q379" s="37" t="str">
        <f t="shared" si="14"/>
        <v>шлангомжелезобетонные с металлическим вкладышем</v>
      </c>
      <c r="R379" s="16">
        <v>0.37</v>
      </c>
    </row>
    <row r="380" spans="2:18" ht="17.25" hidden="1" customHeight="1" outlineLevel="1" x14ac:dyDescent="0.25">
      <c r="B380" s="68"/>
      <c r="C380" s="149" t="s">
        <v>134</v>
      </c>
      <c r="D380" s="150"/>
      <c r="E380" s="150"/>
      <c r="F380" s="66"/>
      <c r="G380" s="79"/>
      <c r="H380" s="79"/>
      <c r="I380" s="79"/>
      <c r="J380" s="79"/>
      <c r="K380" s="79"/>
      <c r="L380" s="88"/>
      <c r="M380" s="68"/>
      <c r="O380" s="14" t="s">
        <v>133</v>
      </c>
      <c r="P380" s="15" t="s">
        <v>130</v>
      </c>
      <c r="Q380" s="37" t="str">
        <f t="shared" si="14"/>
        <v>шлангомшарообразные</v>
      </c>
      <c r="R380" s="16">
        <v>0.74</v>
      </c>
    </row>
    <row r="381" spans="2:18" ht="5.25" hidden="1" customHeight="1" outlineLevel="1" x14ac:dyDescent="0.25">
      <c r="B381" s="68"/>
      <c r="C381" s="87"/>
      <c r="D381" s="79"/>
      <c r="E381" s="79"/>
      <c r="F381" s="79"/>
      <c r="G381" s="79"/>
      <c r="H381" s="79"/>
      <c r="I381" s="79"/>
      <c r="J381" s="79"/>
      <c r="K381" s="79"/>
      <c r="L381" s="88"/>
      <c r="M381" s="68"/>
      <c r="O381" s="14" t="s">
        <v>133</v>
      </c>
      <c r="P381" s="15" t="s">
        <v>131</v>
      </c>
      <c r="Q381" s="37" t="str">
        <f t="shared" si="14"/>
        <v>шлангомпрямоугольные металлические</v>
      </c>
      <c r="R381" s="16">
        <v>0.66</v>
      </c>
    </row>
    <row r="382" spans="2:18" hidden="1" outlineLevel="1" x14ac:dyDescent="0.25">
      <c r="B382" s="68"/>
      <c r="C382" s="159" t="s">
        <v>81</v>
      </c>
      <c r="D382" s="160"/>
      <c r="E382" s="160"/>
      <c r="F382" s="160"/>
      <c r="G382" s="20">
        <f>G378*F380*$L$362/10</f>
        <v>0</v>
      </c>
      <c r="H382" s="91"/>
      <c r="I382" s="91"/>
      <c r="J382" s="91"/>
      <c r="K382" s="91"/>
      <c r="L382" s="92"/>
      <c r="M382" s="68"/>
    </row>
    <row r="383" spans="2:18" ht="6.75" hidden="1" customHeight="1" outlineLevel="1" x14ac:dyDescent="0.25">
      <c r="B383" s="68"/>
      <c r="C383" s="87"/>
      <c r="D383" s="79"/>
      <c r="E383" s="79"/>
      <c r="F383" s="79"/>
      <c r="G383" s="79"/>
      <c r="H383" s="79"/>
      <c r="I383" s="79"/>
      <c r="J383" s="79"/>
      <c r="K383" s="79"/>
      <c r="L383" s="88"/>
      <c r="M383" s="68"/>
      <c r="O383" s="120"/>
      <c r="P383" s="120"/>
    </row>
    <row r="384" spans="2:18" ht="19.5" hidden="1" customHeight="1" outlineLevel="1" x14ac:dyDescent="0.25">
      <c r="B384" s="68"/>
      <c r="C384" s="161" t="s">
        <v>125</v>
      </c>
      <c r="D384" s="162"/>
      <c r="E384" s="163"/>
      <c r="F384" s="163"/>
      <c r="G384" s="114"/>
      <c r="H384" s="114"/>
      <c r="I384" s="114"/>
      <c r="J384" s="114"/>
      <c r="K384" s="114"/>
      <c r="L384" s="115"/>
      <c r="M384" s="68"/>
      <c r="N384" s="25" t="str">
        <f>CONCATENATE(E384,E386)</f>
        <v/>
      </c>
      <c r="O384" s="14" t="s">
        <v>132</v>
      </c>
      <c r="P384" s="15" t="s">
        <v>128</v>
      </c>
      <c r="Q384" s="37" t="str">
        <f t="shared" ref="Q384:Q391" si="15">CONCATENATE(O384,P384)</f>
        <v>вручнуючугунные литые</v>
      </c>
      <c r="R384" s="16">
        <v>1.1499999999999999</v>
      </c>
    </row>
    <row r="385" spans="2:18" ht="5.25" hidden="1" customHeight="1" outlineLevel="1" x14ac:dyDescent="0.25">
      <c r="B385" s="68"/>
      <c r="C385" s="87"/>
      <c r="D385" s="79"/>
      <c r="E385" s="79"/>
      <c r="F385" s="79"/>
      <c r="G385" s="79"/>
      <c r="H385" s="79"/>
      <c r="I385" s="79"/>
      <c r="J385" s="79"/>
      <c r="K385" s="79"/>
      <c r="L385" s="88"/>
      <c r="M385" s="68"/>
      <c r="O385" s="14" t="s">
        <v>132</v>
      </c>
      <c r="P385" s="15" t="s">
        <v>129</v>
      </c>
      <c r="Q385" s="37" t="str">
        <f t="shared" si="15"/>
        <v>вручнуюжелезобетонные с металлическим вкладышем</v>
      </c>
      <c r="R385" s="16">
        <v>0.75</v>
      </c>
    </row>
    <row r="386" spans="2:18" ht="18" hidden="1" customHeight="1" outlineLevel="1" x14ac:dyDescent="0.25">
      <c r="B386" s="68"/>
      <c r="C386" s="149" t="s">
        <v>126</v>
      </c>
      <c r="D386" s="150"/>
      <c r="E386" s="138"/>
      <c r="F386" s="138"/>
      <c r="G386" s="138"/>
      <c r="H386" s="138"/>
      <c r="I386" s="138"/>
      <c r="J386" s="79"/>
      <c r="K386" s="79"/>
      <c r="L386" s="88"/>
      <c r="M386" s="68"/>
      <c r="O386" s="14" t="s">
        <v>132</v>
      </c>
      <c r="P386" s="15" t="s">
        <v>130</v>
      </c>
      <c r="Q386" s="37" t="str">
        <f t="shared" si="15"/>
        <v>вручнуюшарообразные</v>
      </c>
      <c r="R386" s="16">
        <v>1.4</v>
      </c>
    </row>
    <row r="387" spans="2:18" ht="5.25" hidden="1" customHeight="1" outlineLevel="1" x14ac:dyDescent="0.25">
      <c r="B387" s="68"/>
      <c r="C387" s="87"/>
      <c r="D387" s="79"/>
      <c r="E387" s="79"/>
      <c r="F387" s="79"/>
      <c r="G387" s="79"/>
      <c r="H387" s="79"/>
      <c r="I387" s="79"/>
      <c r="J387" s="79"/>
      <c r="K387" s="79"/>
      <c r="L387" s="88"/>
      <c r="M387" s="68"/>
      <c r="O387" s="14" t="s">
        <v>132</v>
      </c>
      <c r="P387" s="15" t="s">
        <v>131</v>
      </c>
      <c r="Q387" s="37" t="str">
        <f t="shared" si="15"/>
        <v>вручнуюпрямоугольные металлические</v>
      </c>
      <c r="R387" s="16">
        <v>0.9</v>
      </c>
    </row>
    <row r="388" spans="2:18" ht="15.75" hidden="1" customHeight="1" outlineLevel="1" x14ac:dyDescent="0.25">
      <c r="B388" s="68"/>
      <c r="C388" s="149" t="s">
        <v>127</v>
      </c>
      <c r="D388" s="150"/>
      <c r="E388" s="150"/>
      <c r="F388" s="150"/>
      <c r="G388" s="119">
        <f>IFERROR(VLOOKUP(N384,$Q$384:$R$391,2,FALSE),0)</f>
        <v>0</v>
      </c>
      <c r="H388" s="79"/>
      <c r="I388" s="79"/>
      <c r="J388" s="79"/>
      <c r="K388" s="79"/>
      <c r="L388" s="88"/>
      <c r="M388" s="68"/>
      <c r="O388" s="14" t="s">
        <v>133</v>
      </c>
      <c r="P388" s="15" t="s">
        <v>128</v>
      </c>
      <c r="Q388" s="37" t="str">
        <f t="shared" si="15"/>
        <v>шлангомчугунные литые</v>
      </c>
      <c r="R388" s="16">
        <v>0.47</v>
      </c>
    </row>
    <row r="389" spans="2:18" ht="5.25" hidden="1" customHeight="1" outlineLevel="1" x14ac:dyDescent="0.25">
      <c r="B389" s="68"/>
      <c r="C389" s="109"/>
      <c r="D389" s="110"/>
      <c r="E389" s="110"/>
      <c r="F389" s="110"/>
      <c r="G389" s="79"/>
      <c r="H389" s="79"/>
      <c r="I389" s="79"/>
      <c r="J389" s="79"/>
      <c r="K389" s="79"/>
      <c r="L389" s="88"/>
      <c r="M389" s="68"/>
      <c r="O389" s="14" t="s">
        <v>133</v>
      </c>
      <c r="P389" s="15" t="s">
        <v>129</v>
      </c>
      <c r="Q389" s="37" t="str">
        <f t="shared" si="15"/>
        <v>шлангомжелезобетонные с металлическим вкладышем</v>
      </c>
      <c r="R389" s="16">
        <v>0.37</v>
      </c>
    </row>
    <row r="390" spans="2:18" ht="18.75" hidden="1" customHeight="1" outlineLevel="1" x14ac:dyDescent="0.25">
      <c r="B390" s="68"/>
      <c r="C390" s="149" t="s">
        <v>134</v>
      </c>
      <c r="D390" s="150"/>
      <c r="E390" s="150"/>
      <c r="F390" s="66"/>
      <c r="G390" s="79"/>
      <c r="H390" s="79"/>
      <c r="I390" s="79"/>
      <c r="J390" s="79"/>
      <c r="K390" s="79"/>
      <c r="L390" s="88"/>
      <c r="M390" s="68"/>
      <c r="O390" s="14" t="s">
        <v>133</v>
      </c>
      <c r="P390" s="15" t="s">
        <v>130</v>
      </c>
      <c r="Q390" s="37" t="str">
        <f t="shared" si="15"/>
        <v>шлангомшарообразные</v>
      </c>
      <c r="R390" s="16">
        <v>0.74</v>
      </c>
    </row>
    <row r="391" spans="2:18" ht="6" hidden="1" customHeight="1" outlineLevel="1" x14ac:dyDescent="0.25">
      <c r="B391" s="68"/>
      <c r="C391" s="87"/>
      <c r="D391" s="79"/>
      <c r="E391" s="79"/>
      <c r="F391" s="79"/>
      <c r="G391" s="79"/>
      <c r="H391" s="79"/>
      <c r="I391" s="79"/>
      <c r="J391" s="79"/>
      <c r="K391" s="79"/>
      <c r="L391" s="88"/>
      <c r="M391" s="68"/>
      <c r="O391" s="14" t="s">
        <v>133</v>
      </c>
      <c r="P391" s="15" t="s">
        <v>131</v>
      </c>
      <c r="Q391" s="37" t="str">
        <f t="shared" si="15"/>
        <v>шлангомпрямоугольные металлические</v>
      </c>
      <c r="R391" s="16">
        <v>0.66</v>
      </c>
    </row>
    <row r="392" spans="2:18" hidden="1" outlineLevel="1" x14ac:dyDescent="0.25">
      <c r="B392" s="68"/>
      <c r="C392" s="159" t="s">
        <v>81</v>
      </c>
      <c r="D392" s="160"/>
      <c r="E392" s="160"/>
      <c r="F392" s="160"/>
      <c r="G392" s="20">
        <f>G388*F390*$L$362/10</f>
        <v>0</v>
      </c>
      <c r="H392" s="91"/>
      <c r="I392" s="91"/>
      <c r="J392" s="91"/>
      <c r="K392" s="91"/>
      <c r="L392" s="92"/>
      <c r="M392" s="68"/>
    </row>
    <row r="393" spans="2:18" ht="7.5" hidden="1" customHeight="1" outlineLevel="1" x14ac:dyDescent="0.25">
      <c r="B393" s="68"/>
      <c r="C393" s="87"/>
      <c r="D393" s="79"/>
      <c r="E393" s="79"/>
      <c r="F393" s="79"/>
      <c r="G393" s="79"/>
      <c r="H393" s="79"/>
      <c r="I393" s="79"/>
      <c r="J393" s="79"/>
      <c r="K393" s="79"/>
      <c r="L393" s="88"/>
      <c r="M393" s="68"/>
    </row>
    <row r="394" spans="2:18" ht="18.75" hidden="1" customHeight="1" outlineLevel="1" x14ac:dyDescent="0.25">
      <c r="B394" s="68"/>
      <c r="C394" s="161" t="s">
        <v>125</v>
      </c>
      <c r="D394" s="162"/>
      <c r="E394" s="163"/>
      <c r="F394" s="163"/>
      <c r="G394" s="114"/>
      <c r="H394" s="114"/>
      <c r="I394" s="114"/>
      <c r="J394" s="114"/>
      <c r="K394" s="114"/>
      <c r="L394" s="115"/>
      <c r="M394" s="68"/>
      <c r="N394" s="25" t="str">
        <f>CONCATENATE(E394,E396)</f>
        <v/>
      </c>
      <c r="O394" s="14" t="s">
        <v>132</v>
      </c>
      <c r="P394" s="15" t="s">
        <v>128</v>
      </c>
      <c r="Q394" s="37" t="str">
        <f t="shared" ref="Q394:Q401" si="16">CONCATENATE(O394,P394)</f>
        <v>вручнуючугунные литые</v>
      </c>
      <c r="R394" s="16">
        <v>1.1499999999999999</v>
      </c>
    </row>
    <row r="395" spans="2:18" ht="6" hidden="1" customHeight="1" outlineLevel="1" x14ac:dyDescent="0.25">
      <c r="B395" s="68"/>
      <c r="C395" s="87"/>
      <c r="D395" s="79"/>
      <c r="E395" s="79"/>
      <c r="F395" s="79"/>
      <c r="G395" s="79"/>
      <c r="H395" s="79"/>
      <c r="I395" s="79"/>
      <c r="J395" s="79"/>
      <c r="K395" s="79"/>
      <c r="L395" s="88"/>
      <c r="M395" s="68"/>
      <c r="O395" s="14" t="s">
        <v>132</v>
      </c>
      <c r="P395" s="15" t="s">
        <v>129</v>
      </c>
      <c r="Q395" s="37" t="str">
        <f t="shared" si="16"/>
        <v>вручнуюжелезобетонные с металлическим вкладышем</v>
      </c>
      <c r="R395" s="16">
        <v>0.75</v>
      </c>
    </row>
    <row r="396" spans="2:18" ht="18" hidden="1" customHeight="1" outlineLevel="1" x14ac:dyDescent="0.25">
      <c r="B396" s="68"/>
      <c r="C396" s="149" t="s">
        <v>126</v>
      </c>
      <c r="D396" s="150"/>
      <c r="E396" s="138"/>
      <c r="F396" s="138"/>
      <c r="G396" s="138"/>
      <c r="H396" s="138"/>
      <c r="I396" s="138"/>
      <c r="J396" s="79"/>
      <c r="K396" s="79"/>
      <c r="L396" s="88"/>
      <c r="M396" s="68"/>
      <c r="O396" s="14" t="s">
        <v>132</v>
      </c>
      <c r="P396" s="15" t="s">
        <v>130</v>
      </c>
      <c r="Q396" s="37" t="str">
        <f t="shared" si="16"/>
        <v>вручнуюшарообразные</v>
      </c>
      <c r="R396" s="16">
        <v>1.4</v>
      </c>
    </row>
    <row r="397" spans="2:18" ht="6" hidden="1" customHeight="1" outlineLevel="1" x14ac:dyDescent="0.25">
      <c r="B397" s="68"/>
      <c r="C397" s="87"/>
      <c r="D397" s="79"/>
      <c r="E397" s="79"/>
      <c r="F397" s="79"/>
      <c r="G397" s="79"/>
      <c r="H397" s="79"/>
      <c r="I397" s="79"/>
      <c r="J397" s="79"/>
      <c r="K397" s="79"/>
      <c r="L397" s="88"/>
      <c r="M397" s="68"/>
      <c r="O397" s="14" t="s">
        <v>132</v>
      </c>
      <c r="P397" s="15" t="s">
        <v>131</v>
      </c>
      <c r="Q397" s="37" t="str">
        <f t="shared" si="16"/>
        <v>вручнуюпрямоугольные металлические</v>
      </c>
      <c r="R397" s="16">
        <v>0.9</v>
      </c>
    </row>
    <row r="398" spans="2:18" ht="18.75" hidden="1" customHeight="1" outlineLevel="1" x14ac:dyDescent="0.25">
      <c r="B398" s="68"/>
      <c r="C398" s="149" t="s">
        <v>127</v>
      </c>
      <c r="D398" s="150"/>
      <c r="E398" s="150"/>
      <c r="F398" s="150"/>
      <c r="G398" s="119">
        <f>IFERROR(VLOOKUP(N394,$Q$394:$R$401,2,FALSE),0)</f>
        <v>0</v>
      </c>
      <c r="H398" s="79"/>
      <c r="I398" s="79"/>
      <c r="J398" s="79"/>
      <c r="K398" s="79"/>
      <c r="L398" s="88"/>
      <c r="M398" s="68"/>
      <c r="O398" s="14" t="s">
        <v>133</v>
      </c>
      <c r="P398" s="15" t="s">
        <v>128</v>
      </c>
      <c r="Q398" s="37" t="str">
        <f t="shared" si="16"/>
        <v>шлангомчугунные литые</v>
      </c>
      <c r="R398" s="16">
        <v>0.47</v>
      </c>
    </row>
    <row r="399" spans="2:18" ht="5.25" hidden="1" customHeight="1" outlineLevel="1" x14ac:dyDescent="0.25">
      <c r="B399" s="68"/>
      <c r="C399" s="109"/>
      <c r="D399" s="110"/>
      <c r="E399" s="110"/>
      <c r="F399" s="110"/>
      <c r="G399" s="79"/>
      <c r="H399" s="79"/>
      <c r="I399" s="79"/>
      <c r="J399" s="79"/>
      <c r="K399" s="79"/>
      <c r="L399" s="88"/>
      <c r="M399" s="68"/>
      <c r="O399" s="14" t="s">
        <v>133</v>
      </c>
      <c r="P399" s="15" t="s">
        <v>129</v>
      </c>
      <c r="Q399" s="37" t="str">
        <f t="shared" si="16"/>
        <v>шлангомжелезобетонные с металлическим вкладышем</v>
      </c>
      <c r="R399" s="16">
        <v>0.37</v>
      </c>
    </row>
    <row r="400" spans="2:18" ht="18" hidden="1" customHeight="1" outlineLevel="1" x14ac:dyDescent="0.25">
      <c r="B400" s="68"/>
      <c r="C400" s="149" t="s">
        <v>134</v>
      </c>
      <c r="D400" s="150"/>
      <c r="E400" s="150"/>
      <c r="F400" s="66"/>
      <c r="G400" s="79"/>
      <c r="H400" s="79"/>
      <c r="I400" s="79"/>
      <c r="J400" s="79"/>
      <c r="K400" s="79"/>
      <c r="L400" s="88"/>
      <c r="M400" s="68"/>
      <c r="O400" s="14" t="s">
        <v>133</v>
      </c>
      <c r="P400" s="15" t="s">
        <v>130</v>
      </c>
      <c r="Q400" s="37" t="str">
        <f t="shared" si="16"/>
        <v>шлангомшарообразные</v>
      </c>
      <c r="R400" s="16">
        <v>0.74</v>
      </c>
    </row>
    <row r="401" spans="2:18" ht="6" hidden="1" customHeight="1" outlineLevel="1" x14ac:dyDescent="0.25">
      <c r="B401" s="68"/>
      <c r="C401" s="87"/>
      <c r="D401" s="79"/>
      <c r="E401" s="79"/>
      <c r="F401" s="79"/>
      <c r="G401" s="79"/>
      <c r="H401" s="79"/>
      <c r="I401" s="79"/>
      <c r="J401" s="79"/>
      <c r="K401" s="79"/>
      <c r="L401" s="88"/>
      <c r="M401" s="68"/>
      <c r="O401" s="14" t="s">
        <v>133</v>
      </c>
      <c r="P401" s="15" t="s">
        <v>131</v>
      </c>
      <c r="Q401" s="37" t="str">
        <f t="shared" si="16"/>
        <v>шлангомпрямоугольные металлические</v>
      </c>
      <c r="R401" s="16">
        <v>0.66</v>
      </c>
    </row>
    <row r="402" spans="2:18" hidden="1" outlineLevel="1" x14ac:dyDescent="0.25">
      <c r="B402" s="68"/>
      <c r="C402" s="159" t="s">
        <v>81</v>
      </c>
      <c r="D402" s="160"/>
      <c r="E402" s="160"/>
      <c r="F402" s="160"/>
      <c r="G402" s="20">
        <f>G398*F400*$L$362/10</f>
        <v>0</v>
      </c>
      <c r="H402" s="91"/>
      <c r="I402" s="91"/>
      <c r="J402" s="91"/>
      <c r="K402" s="91"/>
      <c r="L402" s="92"/>
      <c r="M402" s="68"/>
    </row>
    <row r="403" spans="2:18" ht="6" hidden="1" customHeight="1" outlineLevel="1" thickBot="1" x14ac:dyDescent="0.3">
      <c r="B403" s="68"/>
      <c r="C403" s="98"/>
      <c r="D403" s="99"/>
      <c r="E403" s="99"/>
      <c r="F403" s="99"/>
      <c r="G403" s="22"/>
      <c r="H403" s="100"/>
      <c r="I403" s="100"/>
      <c r="J403" s="100"/>
      <c r="K403" s="100"/>
      <c r="L403" s="101"/>
      <c r="M403" s="68"/>
    </row>
    <row r="404" spans="2:18" ht="16.5" collapsed="1" thickBot="1" x14ac:dyDescent="0.3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</row>
    <row r="405" spans="2:18" ht="16.5" thickBot="1" x14ac:dyDescent="0.3">
      <c r="B405" s="68"/>
      <c r="C405" s="156" t="s">
        <v>135</v>
      </c>
      <c r="D405" s="157"/>
      <c r="E405" s="157"/>
      <c r="F405" s="157"/>
      <c r="G405" s="157"/>
      <c r="H405" s="157"/>
      <c r="I405" s="157"/>
      <c r="J405" s="157"/>
      <c r="K405" s="157"/>
      <c r="L405" s="158"/>
      <c r="M405" s="68"/>
    </row>
    <row r="406" spans="2:18" ht="6.75" hidden="1" customHeight="1" outlineLevel="1" x14ac:dyDescent="0.25">
      <c r="B406" s="68"/>
      <c r="C406" s="87"/>
      <c r="D406" s="79"/>
      <c r="E406" s="79"/>
      <c r="F406" s="79"/>
      <c r="G406" s="79"/>
      <c r="H406" s="79"/>
      <c r="I406" s="79"/>
      <c r="J406" s="79"/>
      <c r="K406" s="79"/>
      <c r="L406" s="88"/>
      <c r="M406" s="68"/>
    </row>
    <row r="407" spans="2:18" hidden="1" outlineLevel="1" x14ac:dyDescent="0.25">
      <c r="B407" s="68"/>
      <c r="C407" s="141" t="s">
        <v>75</v>
      </c>
      <c r="D407" s="142"/>
      <c r="E407" s="79"/>
      <c r="F407" s="79"/>
      <c r="G407" s="79"/>
      <c r="H407" s="79"/>
      <c r="I407" s="79"/>
      <c r="J407" s="79"/>
      <c r="K407" s="79"/>
      <c r="L407" s="88"/>
      <c r="M407" s="68"/>
    </row>
    <row r="408" spans="2:18" hidden="1" outlineLevel="1" x14ac:dyDescent="0.25">
      <c r="B408" s="68"/>
      <c r="C408" s="145" t="s">
        <v>136</v>
      </c>
      <c r="D408" s="146"/>
      <c r="E408" s="146"/>
      <c r="F408" s="146"/>
      <c r="G408" s="146"/>
      <c r="H408" s="146"/>
      <c r="I408" s="146"/>
      <c r="J408" s="146"/>
      <c r="K408" s="146"/>
      <c r="L408" s="147"/>
      <c r="M408" s="68"/>
    </row>
    <row r="409" spans="2:18" ht="6" hidden="1" customHeight="1" outlineLevel="1" x14ac:dyDescent="0.25">
      <c r="B409" s="68"/>
      <c r="C409" s="87"/>
      <c r="D409" s="79"/>
      <c r="E409" s="79"/>
      <c r="F409" s="79"/>
      <c r="G409" s="79"/>
      <c r="H409" s="79"/>
      <c r="I409" s="79"/>
      <c r="J409" s="79"/>
      <c r="K409" s="79"/>
      <c r="L409" s="88"/>
      <c r="M409" s="68"/>
    </row>
    <row r="410" spans="2:18" hidden="1" outlineLevel="1" x14ac:dyDescent="0.25">
      <c r="B410" s="68"/>
      <c r="C410" s="148" t="s">
        <v>137</v>
      </c>
      <c r="D410" s="146"/>
      <c r="E410" s="146"/>
      <c r="F410" s="146"/>
      <c r="G410" s="146"/>
      <c r="H410" s="102">
        <v>0.96</v>
      </c>
      <c r="I410" s="79"/>
      <c r="J410" s="79"/>
      <c r="K410" s="79"/>
      <c r="L410" s="88"/>
      <c r="M410" s="68"/>
    </row>
    <row r="411" spans="2:18" ht="6.75" hidden="1" customHeight="1" outlineLevel="1" x14ac:dyDescent="0.25">
      <c r="B411" s="68"/>
      <c r="C411" s="87"/>
      <c r="D411" s="79"/>
      <c r="E411" s="79"/>
      <c r="F411" s="79"/>
      <c r="G411" s="79"/>
      <c r="H411" s="79"/>
      <c r="I411" s="79"/>
      <c r="J411" s="79"/>
      <c r="K411" s="79"/>
      <c r="L411" s="88"/>
      <c r="M411" s="68"/>
    </row>
    <row r="412" spans="2:18" hidden="1" outlineLevel="1" x14ac:dyDescent="0.25">
      <c r="B412" s="68"/>
      <c r="C412" s="149" t="s">
        <v>138</v>
      </c>
      <c r="D412" s="150"/>
      <c r="E412" s="150"/>
      <c r="F412" s="151"/>
      <c r="G412" s="151"/>
      <c r="H412" s="110"/>
      <c r="I412" s="110"/>
      <c r="J412" s="110"/>
      <c r="K412" s="68"/>
      <c r="L412" s="88"/>
      <c r="M412" s="68"/>
    </row>
    <row r="413" spans="2:18" ht="6.75" hidden="1" customHeight="1" outlineLevel="1" x14ac:dyDescent="0.25">
      <c r="B413" s="68"/>
      <c r="C413" s="109"/>
      <c r="D413" s="110"/>
      <c r="E413" s="110"/>
      <c r="F413" s="121"/>
      <c r="G413" s="121"/>
      <c r="H413" s="110"/>
      <c r="I413" s="110"/>
      <c r="J413" s="110"/>
      <c r="K413" s="68"/>
      <c r="L413" s="88"/>
      <c r="M413" s="68"/>
    </row>
    <row r="414" spans="2:18" hidden="1" outlineLevel="1" x14ac:dyDescent="0.25">
      <c r="B414" s="68"/>
      <c r="C414" s="152" t="s">
        <v>82</v>
      </c>
      <c r="D414" s="153"/>
      <c r="E414" s="153"/>
      <c r="F414" s="153"/>
      <c r="G414" s="153"/>
      <c r="H414" s="153"/>
      <c r="I414" s="153"/>
      <c r="J414" s="153"/>
      <c r="K414" s="153"/>
      <c r="L414" s="86"/>
      <c r="M414" s="68"/>
    </row>
    <row r="415" spans="2:18" ht="6.75" hidden="1" customHeight="1" outlineLevel="1" x14ac:dyDescent="0.25">
      <c r="B415" s="68"/>
      <c r="C415" s="87"/>
      <c r="D415" s="79"/>
      <c r="E415" s="79"/>
      <c r="F415" s="79"/>
      <c r="G415" s="79"/>
      <c r="H415" s="79"/>
      <c r="I415" s="79"/>
      <c r="J415" s="79"/>
      <c r="K415" s="79"/>
      <c r="L415" s="88"/>
      <c r="M415" s="68"/>
    </row>
    <row r="416" spans="2:18" ht="16.5" hidden="1" outlineLevel="1" thickBot="1" x14ac:dyDescent="0.3">
      <c r="B416" s="68"/>
      <c r="C416" s="154" t="s">
        <v>81</v>
      </c>
      <c r="D416" s="155"/>
      <c r="E416" s="155"/>
      <c r="F416" s="155"/>
      <c r="G416" s="103">
        <f>H410*L414*F412/10</f>
        <v>0</v>
      </c>
      <c r="H416" s="100"/>
      <c r="I416" s="100"/>
      <c r="J416" s="100"/>
      <c r="K416" s="100"/>
      <c r="L416" s="101"/>
      <c r="M416" s="68"/>
    </row>
    <row r="417" spans="2:17" ht="16.5" collapsed="1" thickBot="1" x14ac:dyDescent="0.3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</row>
    <row r="418" spans="2:17" ht="16.5" thickBot="1" x14ac:dyDescent="0.3">
      <c r="B418" s="68"/>
      <c r="C418" s="156" t="s">
        <v>139</v>
      </c>
      <c r="D418" s="157"/>
      <c r="E418" s="157"/>
      <c r="F418" s="157"/>
      <c r="G418" s="157"/>
      <c r="H418" s="157"/>
      <c r="I418" s="157"/>
      <c r="J418" s="157"/>
      <c r="K418" s="157"/>
      <c r="L418" s="158"/>
      <c r="M418" s="68"/>
    </row>
    <row r="419" spans="2:17" ht="6" hidden="1" customHeight="1" outlineLevel="1" x14ac:dyDescent="0.25">
      <c r="B419" s="68"/>
      <c r="C419" s="87"/>
      <c r="D419" s="79"/>
      <c r="E419" s="79"/>
      <c r="F419" s="79"/>
      <c r="G419" s="79"/>
      <c r="H419" s="79"/>
      <c r="I419" s="79"/>
      <c r="J419" s="79"/>
      <c r="K419" s="79"/>
      <c r="L419" s="88"/>
      <c r="M419" s="68"/>
    </row>
    <row r="420" spans="2:17" hidden="1" outlineLevel="1" x14ac:dyDescent="0.25">
      <c r="B420" s="68"/>
      <c r="C420" s="141" t="s">
        <v>75</v>
      </c>
      <c r="D420" s="142"/>
      <c r="E420" s="79"/>
      <c r="F420" s="79"/>
      <c r="G420" s="79"/>
      <c r="H420" s="79"/>
      <c r="I420" s="79"/>
      <c r="J420" s="79"/>
      <c r="K420" s="79"/>
      <c r="L420" s="88"/>
      <c r="M420" s="68"/>
    </row>
    <row r="421" spans="2:17" hidden="1" outlineLevel="1" x14ac:dyDescent="0.25">
      <c r="B421" s="68"/>
      <c r="C421" s="145" t="s">
        <v>140</v>
      </c>
      <c r="D421" s="146"/>
      <c r="E421" s="146"/>
      <c r="F421" s="146"/>
      <c r="G421" s="146"/>
      <c r="H421" s="146"/>
      <c r="I421" s="146"/>
      <c r="J421" s="146"/>
      <c r="K421" s="146"/>
      <c r="L421" s="147"/>
      <c r="M421" s="68"/>
    </row>
    <row r="422" spans="2:17" ht="6" hidden="1" customHeight="1" outlineLevel="1" x14ac:dyDescent="0.25">
      <c r="B422" s="68"/>
      <c r="C422" s="87"/>
      <c r="D422" s="79"/>
      <c r="E422" s="79"/>
      <c r="F422" s="79"/>
      <c r="G422" s="79"/>
      <c r="H422" s="79"/>
      <c r="I422" s="79"/>
      <c r="J422" s="79"/>
      <c r="K422" s="79"/>
      <c r="L422" s="88"/>
      <c r="M422" s="68"/>
    </row>
    <row r="423" spans="2:17" hidden="1" outlineLevel="1" x14ac:dyDescent="0.25">
      <c r="B423" s="68"/>
      <c r="C423" s="148" t="s">
        <v>143</v>
      </c>
      <c r="D423" s="146"/>
      <c r="E423" s="146"/>
      <c r="F423" s="146"/>
      <c r="G423" s="146"/>
      <c r="H423" s="102">
        <v>0.36</v>
      </c>
      <c r="I423" s="79"/>
      <c r="J423" s="79"/>
      <c r="K423" s="79"/>
      <c r="L423" s="88"/>
      <c r="M423" s="68"/>
    </row>
    <row r="424" spans="2:17" ht="3.75" hidden="1" customHeight="1" outlineLevel="1" x14ac:dyDescent="0.25">
      <c r="B424" s="68"/>
      <c r="C424" s="87"/>
      <c r="D424" s="79"/>
      <c r="E424" s="79"/>
      <c r="F424" s="79"/>
      <c r="G424" s="79"/>
      <c r="H424" s="79"/>
      <c r="I424" s="79"/>
      <c r="J424" s="79"/>
      <c r="K424" s="79"/>
      <c r="L424" s="88"/>
      <c r="M424" s="68"/>
    </row>
    <row r="425" spans="2:17" hidden="1" outlineLevel="1" x14ac:dyDescent="0.25">
      <c r="B425" s="68"/>
      <c r="C425" s="149" t="s">
        <v>164</v>
      </c>
      <c r="D425" s="150"/>
      <c r="E425" s="150"/>
      <c r="F425" s="151"/>
      <c r="G425" s="151"/>
      <c r="H425" s="110"/>
      <c r="I425" s="110"/>
      <c r="J425" s="110"/>
      <c r="K425" s="68"/>
      <c r="L425" s="88"/>
      <c r="M425" s="68"/>
    </row>
    <row r="426" spans="2:17" ht="4.5" hidden="1" customHeight="1" outlineLevel="1" x14ac:dyDescent="0.25">
      <c r="B426" s="68"/>
      <c r="C426" s="109"/>
      <c r="D426" s="110"/>
      <c r="E426" s="110"/>
      <c r="F426" s="121"/>
      <c r="G426" s="121"/>
      <c r="H426" s="110"/>
      <c r="I426" s="110"/>
      <c r="J426" s="110"/>
      <c r="K426" s="68"/>
      <c r="L426" s="88"/>
      <c r="M426" s="68"/>
    </row>
    <row r="427" spans="2:17" hidden="1" outlineLevel="1" x14ac:dyDescent="0.25">
      <c r="B427" s="68"/>
      <c r="C427" s="152" t="s">
        <v>82</v>
      </c>
      <c r="D427" s="153"/>
      <c r="E427" s="153"/>
      <c r="F427" s="153"/>
      <c r="G427" s="153"/>
      <c r="H427" s="153"/>
      <c r="I427" s="153"/>
      <c r="J427" s="153"/>
      <c r="K427" s="153"/>
      <c r="L427" s="86"/>
      <c r="M427" s="68"/>
    </row>
    <row r="428" spans="2:17" ht="4.5" hidden="1" customHeight="1" outlineLevel="1" x14ac:dyDescent="0.25">
      <c r="B428" s="68"/>
      <c r="C428" s="87"/>
      <c r="D428" s="79"/>
      <c r="E428" s="79"/>
      <c r="F428" s="79"/>
      <c r="G428" s="79"/>
      <c r="H428" s="79"/>
      <c r="I428" s="79"/>
      <c r="J428" s="79"/>
      <c r="K428" s="79"/>
      <c r="L428" s="88"/>
      <c r="M428" s="68"/>
    </row>
    <row r="429" spans="2:17" ht="16.5" hidden="1" outlineLevel="1" thickBot="1" x14ac:dyDescent="0.3">
      <c r="B429" s="68"/>
      <c r="C429" s="154" t="s">
        <v>81</v>
      </c>
      <c r="D429" s="155"/>
      <c r="E429" s="155"/>
      <c r="F429" s="155"/>
      <c r="G429" s="103">
        <f>H423*L427*F425/10</f>
        <v>0</v>
      </c>
      <c r="H429" s="100"/>
      <c r="I429" s="100"/>
      <c r="J429" s="100"/>
      <c r="K429" s="100"/>
      <c r="L429" s="101"/>
      <c r="M429" s="68"/>
      <c r="O429" s="70">
        <f>G433</f>
        <v>0</v>
      </c>
      <c r="P429" s="97">
        <f>INT(O429)</f>
        <v>0</v>
      </c>
      <c r="Q429" s="70">
        <f>O429-P429</f>
        <v>0</v>
      </c>
    </row>
    <row r="430" spans="2:17" collapsed="1" x14ac:dyDescent="0.25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</row>
    <row r="431" spans="2:17" x14ac:dyDescent="0.25">
      <c r="B431" s="68"/>
      <c r="C431" s="133" t="s">
        <v>141</v>
      </c>
      <c r="D431" s="133"/>
      <c r="E431" s="133"/>
      <c r="F431" s="133"/>
      <c r="G431" s="133"/>
      <c r="H431" s="77">
        <f>$G$42+$G$54+$G$70+$G$103+$G$137+$G$153+$G$168+$G$183+$G$194+$G$209+$G$220+$G$253+$G$266+$G$281+$G$296+$G$311+$H$326+$H$335+$H$344+$H$354+$G$372+$G$382+$G$392+$G$402+$G$416+$G$429</f>
        <v>0</v>
      </c>
      <c r="I431" s="68"/>
      <c r="J431" s="68"/>
      <c r="K431" s="68"/>
      <c r="L431" s="68"/>
      <c r="M431" s="68"/>
    </row>
    <row r="432" spans="2:17" ht="6.75" customHeight="1" x14ac:dyDescent="0.25">
      <c r="B432" s="68"/>
      <c r="C432" s="68"/>
      <c r="D432" s="68"/>
      <c r="E432" s="68"/>
      <c r="F432" s="68"/>
      <c r="G432" s="68"/>
      <c r="H432" s="79"/>
      <c r="I432" s="68"/>
      <c r="J432" s="68"/>
      <c r="K432" s="68"/>
      <c r="L432" s="68"/>
      <c r="M432" s="68"/>
    </row>
    <row r="433" spans="2:13" x14ac:dyDescent="0.25">
      <c r="B433" s="68"/>
      <c r="C433" s="131" t="s">
        <v>83</v>
      </c>
      <c r="D433" s="131"/>
      <c r="E433" s="131"/>
      <c r="F433" s="131"/>
      <c r="G433" s="122">
        <f>IF($K$5=0,0,$H$431/$K$5*(1+$L$9/100))</f>
        <v>0</v>
      </c>
      <c r="H433" s="68"/>
      <c r="I433" s="68"/>
      <c r="J433" s="68"/>
      <c r="K433" s="68"/>
      <c r="L433" s="68"/>
      <c r="M433" s="68"/>
    </row>
    <row r="434" spans="2:13" ht="7.5" customHeight="1" x14ac:dyDescent="0.25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</row>
    <row r="435" spans="2:13" x14ac:dyDescent="0.25">
      <c r="B435" s="68"/>
      <c r="C435" s="131" t="s">
        <v>142</v>
      </c>
      <c r="D435" s="131"/>
      <c r="E435" s="131"/>
      <c r="F435" s="68"/>
      <c r="G435" s="82">
        <f>IF($E$7="0,5; 1,0",(IF($Q$429&lt;=0.25,$P$429,0)+IF(AND($Q$429&lt;=0.75,$Q$429&gt;0.25),($P$429+0.5),0)+IF($Q$429&gt;0.75,($P$429+1),0)),0)+IF(E$7="0,25; 0,5; 0,75; 1,0",(IF($Q$429&lt;=0.12,$P$429,0)+IF(AND($Q$429&lt;=0.37,$Q$429&gt;0.12),($P$429+0.25),0)+IF(AND($Q$429&lt;=0.62,$Q$429&gt;0.37),($P$429+0.5),0)+IF(AND($Q$429&lt;=0.87,$Q$429&gt;0.62),($P$429+0.75),0)+IF($Q$429&gt;0.87,($P$429+1),0)),0)</f>
        <v>0</v>
      </c>
      <c r="H435" s="68"/>
      <c r="I435" s="68"/>
      <c r="J435" s="68"/>
      <c r="K435" s="68"/>
      <c r="L435" s="68"/>
      <c r="M435" s="68"/>
    </row>
    <row r="436" spans="2:13" ht="6" customHeight="1" x14ac:dyDescent="0.25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</row>
  </sheetData>
  <mergeCells count="253">
    <mergeCell ref="C268:L268"/>
    <mergeCell ref="C270:D270"/>
    <mergeCell ref="C271:L271"/>
    <mergeCell ref="C273:K273"/>
    <mergeCell ref="C275:E275"/>
    <mergeCell ref="C277:K277"/>
    <mergeCell ref="C279:J279"/>
    <mergeCell ref="K279:L279"/>
    <mergeCell ref="C281:F281"/>
    <mergeCell ref="C258:D258"/>
    <mergeCell ref="C261:F261"/>
    <mergeCell ref="C266:F266"/>
    <mergeCell ref="C259:L259"/>
    <mergeCell ref="C264:E264"/>
    <mergeCell ref="F264:G264"/>
    <mergeCell ref="C243:F243"/>
    <mergeCell ref="C245:L245"/>
    <mergeCell ref="C247:E247"/>
    <mergeCell ref="C249:E249"/>
    <mergeCell ref="F249:G249"/>
    <mergeCell ref="C251:F251"/>
    <mergeCell ref="C253:F253"/>
    <mergeCell ref="C231:E231"/>
    <mergeCell ref="C233:E233"/>
    <mergeCell ref="F233:G233"/>
    <mergeCell ref="C235:F235"/>
    <mergeCell ref="C237:L237"/>
    <mergeCell ref="C239:E239"/>
    <mergeCell ref="C241:E241"/>
    <mergeCell ref="F241:G241"/>
    <mergeCell ref="C256:L256"/>
    <mergeCell ref="C214:G214"/>
    <mergeCell ref="C216:F216"/>
    <mergeCell ref="C218:I218"/>
    <mergeCell ref="C220:F220"/>
    <mergeCell ref="C222:L222"/>
    <mergeCell ref="C224:K224"/>
    <mergeCell ref="C226:D226"/>
    <mergeCell ref="C227:L227"/>
    <mergeCell ref="C229:L229"/>
    <mergeCell ref="C3:L3"/>
    <mergeCell ref="C11:L11"/>
    <mergeCell ref="C15:D15"/>
    <mergeCell ref="C16:L16"/>
    <mergeCell ref="C20:E20"/>
    <mergeCell ref="C5:J5"/>
    <mergeCell ref="K5:L5"/>
    <mergeCell ref="C211:L211"/>
    <mergeCell ref="C213:D213"/>
    <mergeCell ref="C45:L45"/>
    <mergeCell ref="C47:D47"/>
    <mergeCell ref="C50:F50"/>
    <mergeCell ref="C52:I52"/>
    <mergeCell ref="C54:F54"/>
    <mergeCell ref="C42:F42"/>
    <mergeCell ref="C13:K13"/>
    <mergeCell ref="C7:D7"/>
    <mergeCell ref="C9:K9"/>
    <mergeCell ref="C32:F32"/>
    <mergeCell ref="C34:L34"/>
    <mergeCell ref="C36:E36"/>
    <mergeCell ref="C38:E38"/>
    <mergeCell ref="F38:G38"/>
    <mergeCell ref="C40:F40"/>
    <mergeCell ref="C22:E22"/>
    <mergeCell ref="F22:G22"/>
    <mergeCell ref="C18:L18"/>
    <mergeCell ref="C24:F24"/>
    <mergeCell ref="C26:L26"/>
    <mergeCell ref="C28:E28"/>
    <mergeCell ref="C30:E30"/>
    <mergeCell ref="F30:G30"/>
    <mergeCell ref="K68:L68"/>
    <mergeCell ref="C70:F70"/>
    <mergeCell ref="C72:L72"/>
    <mergeCell ref="C74:K74"/>
    <mergeCell ref="C76:D76"/>
    <mergeCell ref="C77:L77"/>
    <mergeCell ref="C57:L57"/>
    <mergeCell ref="C59:D59"/>
    <mergeCell ref="C60:I60"/>
    <mergeCell ref="C64:E64"/>
    <mergeCell ref="C66:F66"/>
    <mergeCell ref="C62:K62"/>
    <mergeCell ref="C89:E89"/>
    <mergeCell ref="C91:E91"/>
    <mergeCell ref="F91:G91"/>
    <mergeCell ref="C93:F93"/>
    <mergeCell ref="C95:L95"/>
    <mergeCell ref="C97:E97"/>
    <mergeCell ref="C79:L79"/>
    <mergeCell ref="C81:E81"/>
    <mergeCell ref="C83:E83"/>
    <mergeCell ref="F83:G83"/>
    <mergeCell ref="C85:F85"/>
    <mergeCell ref="C87:L87"/>
    <mergeCell ref="C106:L106"/>
    <mergeCell ref="C108:K108"/>
    <mergeCell ref="C110:D110"/>
    <mergeCell ref="C111:L111"/>
    <mergeCell ref="C113:L113"/>
    <mergeCell ref="C115:E115"/>
    <mergeCell ref="C99:E99"/>
    <mergeCell ref="F99:G99"/>
    <mergeCell ref="C101:F101"/>
    <mergeCell ref="C103:F103"/>
    <mergeCell ref="C127:F127"/>
    <mergeCell ref="C129:L129"/>
    <mergeCell ref="C131:E131"/>
    <mergeCell ref="C133:E133"/>
    <mergeCell ref="F133:G133"/>
    <mergeCell ref="C135:F135"/>
    <mergeCell ref="C117:E117"/>
    <mergeCell ref="F117:G117"/>
    <mergeCell ref="C119:F119"/>
    <mergeCell ref="C121:L121"/>
    <mergeCell ref="C123:E123"/>
    <mergeCell ref="C125:E125"/>
    <mergeCell ref="F125:G125"/>
    <mergeCell ref="C145:K145"/>
    <mergeCell ref="C147:E147"/>
    <mergeCell ref="C149:F149"/>
    <mergeCell ref="K151:L151"/>
    <mergeCell ref="C153:F153"/>
    <mergeCell ref="C143:L143"/>
    <mergeCell ref="C151:J151"/>
    <mergeCell ref="C137:F137"/>
    <mergeCell ref="C140:L140"/>
    <mergeCell ref="C142:D142"/>
    <mergeCell ref="C166:J166"/>
    <mergeCell ref="K166:L166"/>
    <mergeCell ref="C168:F168"/>
    <mergeCell ref="C170:L170"/>
    <mergeCell ref="C172:D172"/>
    <mergeCell ref="C173:L173"/>
    <mergeCell ref="C155:L155"/>
    <mergeCell ref="C157:D157"/>
    <mergeCell ref="C158:L158"/>
    <mergeCell ref="C160:K160"/>
    <mergeCell ref="C162:E162"/>
    <mergeCell ref="C164:F164"/>
    <mergeCell ref="C185:L185"/>
    <mergeCell ref="C187:D187"/>
    <mergeCell ref="C190:F190"/>
    <mergeCell ref="C194:F194"/>
    <mergeCell ref="C188:G188"/>
    <mergeCell ref="C175:K175"/>
    <mergeCell ref="C177:E177"/>
    <mergeCell ref="C179:F179"/>
    <mergeCell ref="C181:J181"/>
    <mergeCell ref="K181:L181"/>
    <mergeCell ref="C183:F183"/>
    <mergeCell ref="C207:J207"/>
    <mergeCell ref="K207:L207"/>
    <mergeCell ref="C209:F209"/>
    <mergeCell ref="C205:K205"/>
    <mergeCell ref="C196:L196"/>
    <mergeCell ref="C198:D198"/>
    <mergeCell ref="C199:L199"/>
    <mergeCell ref="C201:K201"/>
    <mergeCell ref="C203:E203"/>
    <mergeCell ref="C298:L298"/>
    <mergeCell ref="C300:D300"/>
    <mergeCell ref="C301:L301"/>
    <mergeCell ref="C303:K303"/>
    <mergeCell ref="C305:E305"/>
    <mergeCell ref="C309:J309"/>
    <mergeCell ref="K309:L309"/>
    <mergeCell ref="C311:F311"/>
    <mergeCell ref="C283:L283"/>
    <mergeCell ref="C285:D285"/>
    <mergeCell ref="C286:L286"/>
    <mergeCell ref="C288:K288"/>
    <mergeCell ref="C290:E290"/>
    <mergeCell ref="C294:J294"/>
    <mergeCell ref="K294:L294"/>
    <mergeCell ref="C296:F296"/>
    <mergeCell ref="C333:K333"/>
    <mergeCell ref="C335:G335"/>
    <mergeCell ref="C337:L337"/>
    <mergeCell ref="C338:E338"/>
    <mergeCell ref="C342:K342"/>
    <mergeCell ref="C344:G344"/>
    <mergeCell ref="C313:L313"/>
    <mergeCell ref="C315:D315"/>
    <mergeCell ref="C316:L316"/>
    <mergeCell ref="C318:I318"/>
    <mergeCell ref="C320:E320"/>
    <mergeCell ref="C328:L328"/>
    <mergeCell ref="C329:E329"/>
    <mergeCell ref="C324:K324"/>
    <mergeCell ref="C326:G326"/>
    <mergeCell ref="C362:K362"/>
    <mergeCell ref="E364:F364"/>
    <mergeCell ref="C364:D364"/>
    <mergeCell ref="C346:L346"/>
    <mergeCell ref="C348:E348"/>
    <mergeCell ref="C352:K352"/>
    <mergeCell ref="C354:G354"/>
    <mergeCell ref="C357:L357"/>
    <mergeCell ref="C359:D359"/>
    <mergeCell ref="C360:L360"/>
    <mergeCell ref="E366:I366"/>
    <mergeCell ref="C366:D366"/>
    <mergeCell ref="C368:F368"/>
    <mergeCell ref="C372:F372"/>
    <mergeCell ref="C370:E370"/>
    <mergeCell ref="C374:D374"/>
    <mergeCell ref="E374:F374"/>
    <mergeCell ref="C376:D376"/>
    <mergeCell ref="E376:I376"/>
    <mergeCell ref="C378:F378"/>
    <mergeCell ref="C380:E380"/>
    <mergeCell ref="C382:F382"/>
    <mergeCell ref="C384:D384"/>
    <mergeCell ref="E384:F384"/>
    <mergeCell ref="C386:D386"/>
    <mergeCell ref="E386:I386"/>
    <mergeCell ref="C388:F388"/>
    <mergeCell ref="C390:E390"/>
    <mergeCell ref="C392:F392"/>
    <mergeCell ref="C394:D394"/>
    <mergeCell ref="E394:F394"/>
    <mergeCell ref="C396:D396"/>
    <mergeCell ref="E396:I396"/>
    <mergeCell ref="C398:F398"/>
    <mergeCell ref="C400:E400"/>
    <mergeCell ref="C402:F402"/>
    <mergeCell ref="C405:L405"/>
    <mergeCell ref="C435:E435"/>
    <mergeCell ref="E7:G7"/>
    <mergeCell ref="C292:F292"/>
    <mergeCell ref="C307:F307"/>
    <mergeCell ref="O3:S3"/>
    <mergeCell ref="O5:S5"/>
    <mergeCell ref="O7:S7"/>
    <mergeCell ref="C420:D420"/>
    <mergeCell ref="C421:L421"/>
    <mergeCell ref="C423:G423"/>
    <mergeCell ref="C425:E425"/>
    <mergeCell ref="F425:G425"/>
    <mergeCell ref="C427:K427"/>
    <mergeCell ref="C429:F429"/>
    <mergeCell ref="C431:G431"/>
    <mergeCell ref="C433:F433"/>
    <mergeCell ref="C407:D407"/>
    <mergeCell ref="C408:L408"/>
    <mergeCell ref="C412:E412"/>
    <mergeCell ref="F412:G412"/>
    <mergeCell ref="C416:F416"/>
    <mergeCell ref="C414:K414"/>
    <mergeCell ref="C410:G410"/>
    <mergeCell ref="C418:L418"/>
  </mergeCells>
  <phoneticPr fontId="1" type="noConversion"/>
  <conditionalFormatting sqref="H27:L27">
    <cfRule type="containsText" dxfId="7" priority="8" operator="containsText" text="Укажите класс территории 'I'">
      <formula>NOT(ISERROR(SEARCH("Укажите класс территории 'I'",H27)))</formula>
    </cfRule>
  </conditionalFormatting>
  <conditionalFormatting sqref="H35:L35">
    <cfRule type="containsText" dxfId="6" priority="7" operator="containsText" text="Укажите класс территории 'I'">
      <formula>NOT(ISERROR(SEARCH("Укажите класс территории 'I'",H35)))</formula>
    </cfRule>
  </conditionalFormatting>
  <conditionalFormatting sqref="H88:L88">
    <cfRule type="containsText" dxfId="5" priority="6" operator="containsText" text="Укажите класс территории 'I'">
      <formula>NOT(ISERROR(SEARCH("Укажите класс территории 'I'",H88)))</formula>
    </cfRule>
  </conditionalFormatting>
  <conditionalFormatting sqref="H96:L96">
    <cfRule type="containsText" dxfId="4" priority="5" operator="containsText" text="Укажите класс территории 'I'">
      <formula>NOT(ISERROR(SEARCH("Укажите класс территории 'I'",H96)))</formula>
    </cfRule>
  </conditionalFormatting>
  <conditionalFormatting sqref="H122:L122">
    <cfRule type="containsText" dxfId="3" priority="4" operator="containsText" text="Укажите класс территории 'I'">
      <formula>NOT(ISERROR(SEARCH("Укажите класс территории 'I'",H122)))</formula>
    </cfRule>
  </conditionalFormatting>
  <conditionalFormatting sqref="H130:L130">
    <cfRule type="containsText" dxfId="2" priority="3" operator="containsText" text="Укажите класс территории 'I'">
      <formula>NOT(ISERROR(SEARCH("Укажите класс территории 'I'",H130)))</formula>
    </cfRule>
  </conditionalFormatting>
  <conditionalFormatting sqref="H238:L238">
    <cfRule type="containsText" dxfId="1" priority="2" operator="containsText" text="Укажите класс территории 'I'">
      <formula>NOT(ISERROR(SEARCH("Укажите класс территории 'I'",H238)))</formula>
    </cfRule>
  </conditionalFormatting>
  <conditionalFormatting sqref="H246:L246">
    <cfRule type="containsText" dxfId="0" priority="1" operator="containsText" text="Укажите класс территории 'I'">
      <formula>NOT(ISERROR(SEARCH("Укажите класс территории 'I'",H246)))</formula>
    </cfRule>
  </conditionalFormatting>
  <dataValidations count="4">
    <dataValidation type="list" allowBlank="1" showInputMessage="1" showErrorMessage="1" sqref="F20 F28 F36 F64 F81 F89 F97 F115 F123 F131 F147 F162 F177 F203 F231 F239 F247 F275 F290 F305">
      <formula1>Классытерриторий</formula1>
    </dataValidation>
    <dataValidation type="list" allowBlank="1" showInputMessage="1" showErrorMessage="1" sqref="E7">
      <formula1>Градация</formula1>
    </dataValidation>
    <dataValidation type="list" allowBlank="1" showInputMessage="1" showErrorMessage="1" sqref="E364 E374 E384 E394">
      <formula1>Способмойки</formula1>
    </dataValidation>
    <dataValidation type="list" allowBlank="1" showInputMessage="1" showErrorMessage="1" sqref="E366 E376 E386 E396">
      <formula1>Типурны</formula1>
    </dataValidation>
  </dataValidations>
  <pageMargins left="0.19685039370078741" right="0.19685039370078741" top="0.39370078740157483" bottom="0.39370078740157483" header="0.35433070866141736" footer="0.35433070866141736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87" r:id="rId4" name="Button 163">
              <controlPr defaultSize="0" print="0" autoFill="0" autoPict="0" macro="[0]!Очистить2">
                <anchor moveWithCells="1" sizeWithCells="1">
                  <from>
                    <xdr:col>2</xdr:col>
                    <xdr:colOff>28575</xdr:colOff>
                    <xdr:row>2</xdr:row>
                    <xdr:rowOff>285750</xdr:rowOff>
                  </from>
                  <to>
                    <xdr:col>4</xdr:col>
                    <xdr:colOff>333375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C000"/>
  </sheetPr>
  <dimension ref="B1:H25"/>
  <sheetViews>
    <sheetView showGridLines="0" workbookViewId="0">
      <pane ySplit="6" topLeftCell="A7" activePane="bottomLeft" state="frozen"/>
      <selection pane="bottomLeft"/>
    </sheetView>
  </sheetViews>
  <sheetFormatPr defaultRowHeight="15.75" x14ac:dyDescent="0.25"/>
  <cols>
    <col min="1" max="2" width="0.85546875" style="25" customWidth="1"/>
    <col min="3" max="3" width="7" style="25" customWidth="1"/>
    <col min="4" max="4" width="40.28515625" style="25" customWidth="1"/>
    <col min="5" max="7" width="30.7109375" style="25" customWidth="1"/>
    <col min="8" max="8" width="0.85546875" style="25" customWidth="1"/>
    <col min="9" max="16384" width="9.140625" style="25"/>
  </cols>
  <sheetData>
    <row r="1" spans="2:8" ht="6" customHeight="1" x14ac:dyDescent="0.25"/>
    <row r="2" spans="2:8" ht="6" customHeight="1" x14ac:dyDescent="0.25">
      <c r="B2" s="27"/>
      <c r="C2" s="27"/>
      <c r="D2" s="27"/>
      <c r="E2" s="27"/>
      <c r="F2" s="27"/>
      <c r="G2" s="27"/>
      <c r="H2" s="27"/>
    </row>
    <row r="3" spans="2:8" ht="41.25" customHeight="1" x14ac:dyDescent="0.25">
      <c r="B3" s="27"/>
      <c r="C3" s="129" t="s">
        <v>175</v>
      </c>
      <c r="D3" s="129"/>
      <c r="E3" s="129"/>
      <c r="F3" s="129"/>
      <c r="G3" s="129"/>
      <c r="H3" s="27"/>
    </row>
    <row r="4" spans="2:8" x14ac:dyDescent="0.25">
      <c r="B4" s="27"/>
      <c r="C4" s="1"/>
      <c r="D4" s="1"/>
      <c r="E4" s="1"/>
      <c r="F4" s="1"/>
      <c r="G4" s="1"/>
      <c r="H4" s="27"/>
    </row>
    <row r="5" spans="2:8" x14ac:dyDescent="0.25">
      <c r="B5" s="27"/>
      <c r="C5" s="182" t="s">
        <v>25</v>
      </c>
      <c r="D5" s="182" t="s">
        <v>26</v>
      </c>
      <c r="E5" s="184" t="s">
        <v>22</v>
      </c>
      <c r="F5" s="185"/>
      <c r="G5" s="186"/>
      <c r="H5" s="27"/>
    </row>
    <row r="6" spans="2:8" x14ac:dyDescent="0.25">
      <c r="B6" s="27"/>
      <c r="C6" s="183"/>
      <c r="D6" s="183"/>
      <c r="E6" s="4" t="s">
        <v>18</v>
      </c>
      <c r="F6" s="4" t="s">
        <v>19</v>
      </c>
      <c r="G6" s="4" t="s">
        <v>20</v>
      </c>
      <c r="H6" s="27"/>
    </row>
    <row r="7" spans="2:8" x14ac:dyDescent="0.25">
      <c r="B7" s="27"/>
      <c r="C7" s="179" t="s">
        <v>27</v>
      </c>
      <c r="D7" s="180"/>
      <c r="E7" s="180"/>
      <c r="F7" s="180"/>
      <c r="G7" s="181"/>
      <c r="H7" s="27"/>
    </row>
    <row r="8" spans="2:8" ht="31.5" x14ac:dyDescent="0.25">
      <c r="B8" s="27"/>
      <c r="C8" s="2">
        <v>1</v>
      </c>
      <c r="D8" s="3" t="s">
        <v>28</v>
      </c>
      <c r="E8" s="187" t="s">
        <v>29</v>
      </c>
      <c r="F8" s="188"/>
      <c r="G8" s="3" t="s">
        <v>30</v>
      </c>
      <c r="H8" s="27"/>
    </row>
    <row r="9" spans="2:8" ht="31.5" x14ac:dyDescent="0.25">
      <c r="B9" s="27"/>
      <c r="C9" s="2">
        <v>2</v>
      </c>
      <c r="D9" s="3" t="s">
        <v>31</v>
      </c>
      <c r="E9" s="3" t="s">
        <v>32</v>
      </c>
      <c r="F9" s="3" t="s">
        <v>33</v>
      </c>
      <c r="G9" s="3" t="s">
        <v>34</v>
      </c>
      <c r="H9" s="27"/>
    </row>
    <row r="10" spans="2:8" ht="31.5" x14ac:dyDescent="0.25">
      <c r="B10" s="27"/>
      <c r="C10" s="2">
        <v>3</v>
      </c>
      <c r="D10" s="3" t="s">
        <v>35</v>
      </c>
      <c r="E10" s="3" t="s">
        <v>36</v>
      </c>
      <c r="F10" s="187" t="s">
        <v>37</v>
      </c>
      <c r="G10" s="188"/>
      <c r="H10" s="27"/>
    </row>
    <row r="11" spans="2:8" ht="63" x14ac:dyDescent="0.25">
      <c r="B11" s="27"/>
      <c r="C11" s="2">
        <v>4</v>
      </c>
      <c r="D11" s="3" t="s">
        <v>38</v>
      </c>
      <c r="E11" s="3" t="s">
        <v>39</v>
      </c>
      <c r="F11" s="187" t="s">
        <v>40</v>
      </c>
      <c r="G11" s="188"/>
      <c r="H11" s="27"/>
    </row>
    <row r="12" spans="2:8" ht="31.5" x14ac:dyDescent="0.25">
      <c r="B12" s="27"/>
      <c r="C12" s="2">
        <v>5</v>
      </c>
      <c r="D12" s="3" t="s">
        <v>41</v>
      </c>
      <c r="E12" s="3" t="s">
        <v>42</v>
      </c>
      <c r="F12" s="3" t="s">
        <v>43</v>
      </c>
      <c r="G12" s="3" t="s">
        <v>36</v>
      </c>
      <c r="H12" s="27"/>
    </row>
    <row r="13" spans="2:8" x14ac:dyDescent="0.25">
      <c r="B13" s="27"/>
      <c r="C13" s="2">
        <v>6</v>
      </c>
      <c r="D13" s="3" t="s">
        <v>44</v>
      </c>
      <c r="E13" s="3" t="s">
        <v>45</v>
      </c>
      <c r="F13" s="3" t="s">
        <v>46</v>
      </c>
      <c r="G13" s="3" t="s">
        <v>47</v>
      </c>
      <c r="H13" s="27"/>
    </row>
    <row r="14" spans="2:8" x14ac:dyDescent="0.25">
      <c r="B14" s="27"/>
      <c r="C14" s="2">
        <v>7</v>
      </c>
      <c r="D14" s="3" t="s">
        <v>48</v>
      </c>
      <c r="E14" s="189" t="s">
        <v>49</v>
      </c>
      <c r="F14" s="190"/>
      <c r="G14" s="191"/>
      <c r="H14" s="27"/>
    </row>
    <row r="15" spans="2:8" x14ac:dyDescent="0.25">
      <c r="B15" s="27"/>
      <c r="C15" s="2">
        <v>8</v>
      </c>
      <c r="D15" s="3" t="s">
        <v>50</v>
      </c>
      <c r="E15" s="189" t="s">
        <v>51</v>
      </c>
      <c r="F15" s="190"/>
      <c r="G15" s="191"/>
      <c r="H15" s="27"/>
    </row>
    <row r="16" spans="2:8" x14ac:dyDescent="0.25">
      <c r="B16" s="27"/>
      <c r="C16" s="2">
        <v>9</v>
      </c>
      <c r="D16" s="3" t="s">
        <v>52</v>
      </c>
      <c r="E16" s="189" t="s">
        <v>51</v>
      </c>
      <c r="F16" s="190"/>
      <c r="G16" s="191"/>
      <c r="H16" s="27"/>
    </row>
    <row r="17" spans="2:8" x14ac:dyDescent="0.25">
      <c r="B17" s="27"/>
      <c r="C17" s="179" t="s">
        <v>53</v>
      </c>
      <c r="D17" s="180"/>
      <c r="E17" s="180"/>
      <c r="F17" s="180"/>
      <c r="G17" s="181"/>
      <c r="H17" s="27"/>
    </row>
    <row r="18" spans="2:8" ht="31.5" x14ac:dyDescent="0.25">
      <c r="B18" s="27"/>
      <c r="C18" s="2">
        <v>1</v>
      </c>
      <c r="D18" s="3" t="s">
        <v>54</v>
      </c>
      <c r="E18" s="3" t="s">
        <v>46</v>
      </c>
      <c r="F18" s="3" t="s">
        <v>47</v>
      </c>
      <c r="G18" s="3" t="s">
        <v>55</v>
      </c>
      <c r="H18" s="27"/>
    </row>
    <row r="19" spans="2:8" ht="31.5" x14ac:dyDescent="0.25">
      <c r="B19" s="27"/>
      <c r="C19" s="2">
        <v>2</v>
      </c>
      <c r="D19" s="3" t="s">
        <v>56</v>
      </c>
      <c r="E19" s="3" t="s">
        <v>46</v>
      </c>
      <c r="F19" s="3" t="s">
        <v>47</v>
      </c>
      <c r="G19" s="3" t="s">
        <v>55</v>
      </c>
      <c r="H19" s="27"/>
    </row>
    <row r="20" spans="2:8" ht="31.5" x14ac:dyDescent="0.25">
      <c r="B20" s="27"/>
      <c r="C20" s="2">
        <v>3</v>
      </c>
      <c r="D20" s="3" t="s">
        <v>57</v>
      </c>
      <c r="E20" s="3" t="s">
        <v>46</v>
      </c>
      <c r="F20" s="187" t="s">
        <v>47</v>
      </c>
      <c r="G20" s="188"/>
      <c r="H20" s="27"/>
    </row>
    <row r="21" spans="2:8" x14ac:dyDescent="0.25">
      <c r="B21" s="27"/>
      <c r="C21" s="2">
        <v>4</v>
      </c>
      <c r="D21" s="3" t="s">
        <v>44</v>
      </c>
      <c r="E21" s="189" t="s">
        <v>47</v>
      </c>
      <c r="F21" s="190"/>
      <c r="G21" s="191"/>
      <c r="H21" s="27"/>
    </row>
    <row r="22" spans="2:8" x14ac:dyDescent="0.25">
      <c r="B22" s="27"/>
      <c r="C22" s="2">
        <v>5</v>
      </c>
      <c r="D22" s="3" t="s">
        <v>48</v>
      </c>
      <c r="E22" s="189" t="s">
        <v>51</v>
      </c>
      <c r="F22" s="190"/>
      <c r="G22" s="191"/>
      <c r="H22" s="27"/>
    </row>
    <row r="23" spans="2:8" x14ac:dyDescent="0.25">
      <c r="B23" s="27"/>
      <c r="C23" s="2">
        <v>6</v>
      </c>
      <c r="D23" s="3" t="s">
        <v>50</v>
      </c>
      <c r="E23" s="189" t="s">
        <v>51</v>
      </c>
      <c r="F23" s="190"/>
      <c r="G23" s="191"/>
      <c r="H23" s="27"/>
    </row>
    <row r="24" spans="2:8" x14ac:dyDescent="0.25">
      <c r="B24" s="27"/>
      <c r="C24" s="2">
        <v>7</v>
      </c>
      <c r="D24" s="3" t="s">
        <v>52</v>
      </c>
      <c r="E24" s="189" t="s">
        <v>51</v>
      </c>
      <c r="F24" s="190"/>
      <c r="G24" s="191"/>
      <c r="H24" s="27"/>
    </row>
    <row r="25" spans="2:8" ht="6" customHeight="1" x14ac:dyDescent="0.25">
      <c r="B25" s="27"/>
      <c r="C25" s="27"/>
      <c r="D25" s="27"/>
      <c r="E25" s="27"/>
      <c r="F25" s="27"/>
      <c r="G25" s="27"/>
      <c r="H25" s="27"/>
    </row>
  </sheetData>
  <mergeCells count="17">
    <mergeCell ref="F20:G20"/>
    <mergeCell ref="E21:G21"/>
    <mergeCell ref="E22:G22"/>
    <mergeCell ref="E23:G23"/>
    <mergeCell ref="E24:G24"/>
    <mergeCell ref="C17:G17"/>
    <mergeCell ref="C3:G3"/>
    <mergeCell ref="C5:C6"/>
    <mergeCell ref="D5:D6"/>
    <mergeCell ref="E5:G5"/>
    <mergeCell ref="C7:G7"/>
    <mergeCell ref="E8:F8"/>
    <mergeCell ref="F10:G10"/>
    <mergeCell ref="F11:G11"/>
    <mergeCell ref="E14:G14"/>
    <mergeCell ref="E15:G15"/>
    <mergeCell ref="E16:G16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38</vt:i4>
      </vt:variant>
    </vt:vector>
  </HeadingPairs>
  <TitlesOfParts>
    <vt:vector size="47" baseType="lpstr">
      <vt:lpstr>Инструкция</vt:lpstr>
      <vt:lpstr>Укрупненные нормативы</vt:lpstr>
      <vt:lpstr>Укрупненные нормативы(2)</vt:lpstr>
      <vt:lpstr>Укрупненные нормативы(3)</vt:lpstr>
      <vt:lpstr>Укрупненные нормативы(4)</vt:lpstr>
      <vt:lpstr>Укрупненные нормативы(5)</vt:lpstr>
      <vt:lpstr>Укрупненные нормативы(6)</vt:lpstr>
      <vt:lpstr>Нормативы при ручной уборке</vt:lpstr>
      <vt:lpstr>Периодичность работ</vt:lpstr>
      <vt:lpstr>'Нормативы при ручной уборке'!Видыпокрытий</vt:lpstr>
      <vt:lpstr>'Укрупненные нормативы'!Видыпокрытий</vt:lpstr>
      <vt:lpstr>'Укрупненные нормативы(2)'!Видыпокрытий</vt:lpstr>
      <vt:lpstr>'Укрупненные нормативы(3)'!Видыпокрытий</vt:lpstr>
      <vt:lpstr>'Укрупненные нормативы(4)'!Видыпокрытий</vt:lpstr>
      <vt:lpstr>'Укрупненные нормативы(5)'!Видыпокрытий</vt:lpstr>
      <vt:lpstr>'Укрупненные нормативы(6)'!Видыпокрытий</vt:lpstr>
      <vt:lpstr>'Нормативы при ручной уборке'!Градация</vt:lpstr>
      <vt:lpstr>'Укрупненные нормативы'!Градация</vt:lpstr>
      <vt:lpstr>'Укрупненные нормативы(2)'!Градация</vt:lpstr>
      <vt:lpstr>'Укрупненные нормативы(3)'!Градация</vt:lpstr>
      <vt:lpstr>'Укрупненные нормативы(4)'!Градация</vt:lpstr>
      <vt:lpstr>'Укрупненные нормативы(5)'!Градация</vt:lpstr>
      <vt:lpstr>'Укрупненные нормативы(6)'!Градация</vt:lpstr>
      <vt:lpstr>'Нормативы при ручной уборке'!Классытерриторий</vt:lpstr>
      <vt:lpstr>'Укрупненные нормативы'!Классытерриторий</vt:lpstr>
      <vt:lpstr>'Укрупненные нормативы(2)'!Классытерриторий</vt:lpstr>
      <vt:lpstr>'Укрупненные нормативы(3)'!Классытерриторий</vt:lpstr>
      <vt:lpstr>'Укрупненные нормативы(4)'!Классытерриторий</vt:lpstr>
      <vt:lpstr>'Укрупненные нормативы(5)'!Классытерриторий</vt:lpstr>
      <vt:lpstr>'Укрупненные нормативы(6)'!Классытерриторий</vt:lpstr>
      <vt:lpstr>Инструкция!Область_печати</vt:lpstr>
      <vt:lpstr>'Нормативы при ручной уборке'!Область_печати</vt:lpstr>
      <vt:lpstr>'Периодичность работ'!Область_печати</vt:lpstr>
      <vt:lpstr>'Укрупненные нормативы'!Область_печати</vt:lpstr>
      <vt:lpstr>'Укрупненные нормативы(2)'!Область_печати</vt:lpstr>
      <vt:lpstr>'Укрупненные нормативы(3)'!Область_печати</vt:lpstr>
      <vt:lpstr>'Укрупненные нормативы(4)'!Область_печати</vt:lpstr>
      <vt:lpstr>'Укрупненные нормативы(5)'!Область_печати</vt:lpstr>
      <vt:lpstr>'Укрупненные нормативы(6)'!Область_печати</vt:lpstr>
      <vt:lpstr>Способмойки</vt:lpstr>
      <vt:lpstr>Типурны</vt:lpstr>
      <vt:lpstr>'Укрупненные нормативы'!Числоднействердымиосадками</vt:lpstr>
      <vt:lpstr>'Укрупненные нормативы(2)'!Числоднействердымиосадками</vt:lpstr>
      <vt:lpstr>'Укрупненные нормативы(3)'!Числоднействердымиосадками</vt:lpstr>
      <vt:lpstr>'Укрупненные нормативы(4)'!Числоднействердымиосадками</vt:lpstr>
      <vt:lpstr>'Укрупненные нормативы(5)'!Числоднействердымиосадками</vt:lpstr>
      <vt:lpstr>'Укрупненные нормативы(6)'!Числоднействердымиосадками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2019-05-30T10:04:43Z</cp:lastPrinted>
  <dcterms:created xsi:type="dcterms:W3CDTF">2011-03-10T10:20:28Z</dcterms:created>
  <dcterms:modified xsi:type="dcterms:W3CDTF">2019-05-30T10:04:48Z</dcterms:modified>
</cp:coreProperties>
</file>