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 codeName="{B7FE6334-C1A2-E50D-BD3D-5F4D41BBC2E3}"/>
  <workbookPr codeName="ЭтаКнига" defaultThemeVersion="124226"/>
  <bookViews>
    <workbookView xWindow="0" yWindow="0" windowWidth="19200" windowHeight="11460" tabRatio="791"/>
  </bookViews>
  <sheets>
    <sheet name="Инструкция" sheetId="6" r:id="rId1"/>
    <sheet name="Калькулятор" sheetId="4" r:id="rId2"/>
    <sheet name="Коэффициенты повторяемости" sheetId="5" state="hidden" r:id="rId3"/>
  </sheets>
  <definedNames>
    <definedName name="Видработ1">Калькулятор!$AD$5:$AD$8</definedName>
    <definedName name="Видработ2">Калькулятор!$U$124:$U$129</definedName>
    <definedName name="Видработ3">Калькулятор!$U$204:$U$212</definedName>
    <definedName name="Видработ4">Калькулятор!$U$334:$U$337</definedName>
    <definedName name="Видработ5">Калькулятор!$U$396:$U$398</definedName>
    <definedName name="Видработ6">Калькулятор!$U$435:$U$437</definedName>
    <definedName name="Группа1">Калькулятор!$AD$13:$AD$14</definedName>
    <definedName name="Группа2">Калькулятор!$AE$13:$AE$14</definedName>
    <definedName name="Группа3">Калькулятор!$AF$13:$AF$14</definedName>
    <definedName name="Группа4">Калькулятор!$AG$13:$AG$14</definedName>
    <definedName name="Группа5">Калькулятор!$AH$13:$AH$14</definedName>
    <definedName name="Масса2">Калькулятор!$V$123:$V$126</definedName>
    <definedName name="Масса3">Калькулятор!$V$204:$V$207</definedName>
    <definedName name="Масса4">Калькулятор!$V$334:$V$341</definedName>
    <definedName name="Масса5">Калькулятор!$V$396:$V$400</definedName>
    <definedName name="_xlnm.Print_Area" localSheetId="0">Инструкция!$C$3:$J$27</definedName>
    <definedName name="_xlnm.Print_Area" localSheetId="1">Калькулятор!$C$3:$L$515</definedName>
    <definedName name="_xlnm.Print_Area" localSheetId="2">'Коэффициенты повторяемости'!$B$2:$J$19</definedName>
    <definedName name="Повторяемость">'Коэффициенты повторяемости'!$R$2:$R$12</definedName>
    <definedName name="Туалет1">Калькулятор!$AD$9:$AD$12</definedName>
  </definedNames>
  <calcPr calcId="125725"/>
</workbook>
</file>

<file path=xl/calcChain.xml><?xml version="1.0" encoding="utf-8"?>
<calcChain xmlns="http://schemas.openxmlformats.org/spreadsheetml/2006/main">
  <c r="H433" i="4"/>
  <c r="H415"/>
  <c r="AB444"/>
  <c r="AB445"/>
  <c r="AB443"/>
  <c r="AB442"/>
  <c r="AB441"/>
  <c r="AB440"/>
  <c r="AB439"/>
  <c r="AB438"/>
  <c r="AB437"/>
  <c r="AB436"/>
  <c r="K60" i="5"/>
  <c r="AB400" i="4"/>
  <c r="AB399"/>
  <c r="AB398"/>
  <c r="AB397"/>
  <c r="AB339"/>
  <c r="AB337"/>
  <c r="AB335"/>
  <c r="H333"/>
  <c r="H317"/>
  <c r="H301"/>
  <c r="H285"/>
  <c r="H269"/>
  <c r="H253"/>
  <c r="H237"/>
  <c r="K27" i="5"/>
  <c r="AC219" i="4"/>
  <c r="AC217"/>
  <c r="AC215"/>
  <c r="AC213"/>
  <c r="AC211"/>
  <c r="AC209"/>
  <c r="AC207"/>
  <c r="AC205"/>
  <c r="AC206"/>
  <c r="AA205"/>
  <c r="H203"/>
  <c r="AC133"/>
  <c r="AA141"/>
  <c r="H187"/>
  <c r="AC131"/>
  <c r="H171"/>
  <c r="H155"/>
  <c r="AC129"/>
  <c r="K17" i="5"/>
  <c r="AC126" i="4"/>
  <c r="AC125"/>
  <c r="AA140"/>
  <c r="AA126"/>
  <c r="AA125"/>
  <c r="T11"/>
  <c r="K11" i="5"/>
  <c r="U77" i="4"/>
  <c r="U75"/>
  <c r="U73"/>
  <c r="T10"/>
  <c r="T9"/>
  <c r="U53"/>
  <c r="I83"/>
  <c r="H47"/>
  <c r="T8" l="1"/>
  <c r="T7"/>
  <c r="T6"/>
  <c r="K3" i="5"/>
  <c r="I433" i="4"/>
  <c r="I415"/>
  <c r="I395"/>
  <c r="I375"/>
  <c r="I355"/>
  <c r="I333"/>
  <c r="I317"/>
  <c r="I301"/>
  <c r="I285"/>
  <c r="I269"/>
  <c r="I253"/>
  <c r="I237"/>
  <c r="I221"/>
  <c r="I203"/>
  <c r="I187"/>
  <c r="I171"/>
  <c r="I155"/>
  <c r="I139"/>
  <c r="I105"/>
  <c r="I61"/>
  <c r="I47"/>
  <c r="I33"/>
  <c r="K59" i="5" l="1"/>
  <c r="K58"/>
  <c r="K57"/>
  <c r="K56"/>
  <c r="K55"/>
  <c r="K54"/>
  <c r="K53"/>
  <c r="K52"/>
  <c r="K51"/>
  <c r="Z437" i="4"/>
  <c r="Z438"/>
  <c r="Z439"/>
  <c r="Z440"/>
  <c r="Z441"/>
  <c r="Z442"/>
  <c r="Z443"/>
  <c r="Z444"/>
  <c r="Z445"/>
  <c r="Z446"/>
  <c r="Z447"/>
  <c r="Z448"/>
  <c r="Z449"/>
  <c r="Z450"/>
  <c r="Z451"/>
  <c r="Z452"/>
  <c r="Z453"/>
  <c r="Z454"/>
  <c r="Z455"/>
  <c r="Z436"/>
  <c r="K50" i="5"/>
  <c r="K49"/>
  <c r="K47"/>
  <c r="K48"/>
  <c r="Z409" i="4"/>
  <c r="Z410"/>
  <c r="Z411"/>
  <c r="Z412"/>
  <c r="Z398"/>
  <c r="Z399"/>
  <c r="Z400"/>
  <c r="Z401"/>
  <c r="Z402"/>
  <c r="Z403"/>
  <c r="Z404"/>
  <c r="Z405"/>
  <c r="Z406"/>
  <c r="Z407"/>
  <c r="Z408"/>
  <c r="Z397"/>
  <c r="K46" i="5"/>
  <c r="K45"/>
  <c r="AB340" i="4"/>
  <c r="K44" i="5"/>
  <c r="K43"/>
  <c r="AB338" i="4"/>
  <c r="K42" i="5"/>
  <c r="K41"/>
  <c r="AB336" i="4"/>
  <c r="Z336"/>
  <c r="Z337"/>
  <c r="Z338"/>
  <c r="Z339"/>
  <c r="Z340"/>
  <c r="Z341"/>
  <c r="Z342"/>
  <c r="Z343"/>
  <c r="Z344"/>
  <c r="Z345"/>
  <c r="Z346"/>
  <c r="Z347"/>
  <c r="Z348"/>
  <c r="Z349"/>
  <c r="Z350"/>
  <c r="Z351"/>
  <c r="Z352"/>
  <c r="Z353"/>
  <c r="Z354"/>
  <c r="Z355"/>
  <c r="Z356"/>
  <c r="Z357"/>
  <c r="Z358"/>
  <c r="Z359"/>
  <c r="Z360"/>
  <c r="Z361"/>
  <c r="Z362"/>
  <c r="Z363"/>
  <c r="Z364"/>
  <c r="Z365"/>
  <c r="Z366"/>
  <c r="Z367"/>
  <c r="Z368"/>
  <c r="Z369"/>
  <c r="Z370"/>
  <c r="Z371"/>
  <c r="Z372"/>
  <c r="Z373"/>
  <c r="Z374"/>
  <c r="Z375"/>
  <c r="Z376"/>
  <c r="Z335"/>
  <c r="H341" s="1"/>
  <c r="I353" s="1"/>
  <c r="F443" l="1"/>
  <c r="H451" s="1"/>
  <c r="H441"/>
  <c r="I449" s="1"/>
  <c r="H505"/>
  <c r="I513" s="1"/>
  <c r="F343"/>
  <c r="H355" s="1"/>
  <c r="H403"/>
  <c r="I413" s="1"/>
  <c r="F405"/>
  <c r="F423"/>
  <c r="F363"/>
  <c r="H375" s="1"/>
  <c r="F383"/>
  <c r="H395" s="1"/>
  <c r="H361"/>
  <c r="I373" s="1"/>
  <c r="H381"/>
  <c r="I393" s="1"/>
  <c r="H421"/>
  <c r="I431" s="1"/>
  <c r="H489"/>
  <c r="I497" s="1"/>
  <c r="F459"/>
  <c r="H467" s="1"/>
  <c r="F491"/>
  <c r="H499" s="1"/>
  <c r="F507"/>
  <c r="H515" s="1"/>
  <c r="H457"/>
  <c r="I465" s="1"/>
  <c r="H473"/>
  <c r="I481" s="1"/>
  <c r="F475"/>
  <c r="H483" s="1"/>
  <c r="K40" i="5"/>
  <c r="K39"/>
  <c r="K38"/>
  <c r="K37"/>
  <c r="K36"/>
  <c r="K35"/>
  <c r="K34"/>
  <c r="K33"/>
  <c r="K32"/>
  <c r="K31"/>
  <c r="K30"/>
  <c r="K29"/>
  <c r="K28"/>
  <c r="K26"/>
  <c r="K25"/>
  <c r="AC220" i="4"/>
  <c r="AC218"/>
  <c r="AC216"/>
  <c r="AC214"/>
  <c r="AC212"/>
  <c r="AC210"/>
  <c r="AC208"/>
  <c r="K24" i="5"/>
  <c r="K23"/>
  <c r="K22"/>
  <c r="K21"/>
  <c r="K20"/>
  <c r="K19"/>
  <c r="K18"/>
  <c r="AC134" i="4"/>
  <c r="AC132"/>
  <c r="AC130"/>
  <c r="AC128"/>
  <c r="AC127"/>
  <c r="K16" i="5"/>
  <c r="K15"/>
  <c r="AA206" i="4" l="1"/>
  <c r="AA207"/>
  <c r="AA208"/>
  <c r="AA209"/>
  <c r="AA210"/>
  <c r="AA211"/>
  <c r="AA212"/>
  <c r="AA213"/>
  <c r="AA214"/>
  <c r="AA215"/>
  <c r="AA216"/>
  <c r="AA217"/>
  <c r="AA218"/>
  <c r="AA219"/>
  <c r="AA220"/>
  <c r="AA221"/>
  <c r="AA222"/>
  <c r="AA223"/>
  <c r="AA224"/>
  <c r="AA225"/>
  <c r="AA226"/>
  <c r="AA227"/>
  <c r="AA228"/>
  <c r="AA229"/>
  <c r="AA230"/>
  <c r="AA231"/>
  <c r="AA232"/>
  <c r="AA233"/>
  <c r="AA234"/>
  <c r="AA235"/>
  <c r="AA236"/>
  <c r="AA237"/>
  <c r="AA238"/>
  <c r="AA239"/>
  <c r="AA240"/>
  <c r="AA241"/>
  <c r="AA242"/>
  <c r="AA243"/>
  <c r="AA244"/>
  <c r="H227" l="1"/>
  <c r="I235" s="1"/>
  <c r="H211"/>
  <c r="I219" s="1"/>
  <c r="F213"/>
  <c r="H221" s="1"/>
  <c r="F325"/>
  <c r="F309"/>
  <c r="H323"/>
  <c r="I331" s="1"/>
  <c r="F293"/>
  <c r="H307"/>
  <c r="I315" s="1"/>
  <c r="F277"/>
  <c r="H291"/>
  <c r="I299" s="1"/>
  <c r="H259"/>
  <c r="I267" s="1"/>
  <c r="H275"/>
  <c r="I283" s="1"/>
  <c r="F261"/>
  <c r="F245"/>
  <c r="F229"/>
  <c r="H243"/>
  <c r="I251" s="1"/>
  <c r="K8" i="5"/>
  <c r="K6"/>
  <c r="K5"/>
  <c r="K7"/>
  <c r="K4"/>
  <c r="R15"/>
  <c r="R14"/>
  <c r="T35" i="4"/>
  <c r="T34"/>
  <c r="T33"/>
  <c r="T32"/>
  <c r="T31"/>
  <c r="T30"/>
  <c r="X35"/>
  <c r="X34"/>
  <c r="X33"/>
  <c r="X32"/>
  <c r="X31"/>
  <c r="X30"/>
  <c r="T29"/>
  <c r="T28"/>
  <c r="T27"/>
  <c r="T26"/>
  <c r="T25"/>
  <c r="T24"/>
  <c r="X29"/>
  <c r="X28"/>
  <c r="X27"/>
  <c r="X26"/>
  <c r="X25"/>
  <c r="X24"/>
  <c r="T23"/>
  <c r="T22"/>
  <c r="T21"/>
  <c r="T20"/>
  <c r="T19"/>
  <c r="T18"/>
  <c r="X23"/>
  <c r="X22"/>
  <c r="X21"/>
  <c r="X20"/>
  <c r="X19"/>
  <c r="X18"/>
  <c r="T17"/>
  <c r="T16"/>
  <c r="T15"/>
  <c r="T14"/>
  <c r="T13"/>
  <c r="T12"/>
  <c r="X17"/>
  <c r="X16"/>
  <c r="X15"/>
  <c r="X14"/>
  <c r="X13"/>
  <c r="X12"/>
  <c r="K14" i="5"/>
  <c r="K13"/>
  <c r="K12"/>
  <c r="K10"/>
  <c r="K9"/>
  <c r="AA127" i="4" l="1"/>
  <c r="AA128"/>
  <c r="AA129"/>
  <c r="AA130"/>
  <c r="AA131"/>
  <c r="AA132"/>
  <c r="AA133"/>
  <c r="AA134"/>
  <c r="AA135"/>
  <c r="AA136"/>
  <c r="AA137"/>
  <c r="AA138"/>
  <c r="AA139"/>
  <c r="AA142"/>
  <c r="H193" l="1"/>
  <c r="I201" s="1"/>
  <c r="H129"/>
  <c r="I137" s="1"/>
  <c r="H145"/>
  <c r="I153" s="1"/>
  <c r="F195"/>
  <c r="F179"/>
  <c r="H177"/>
  <c r="I185" s="1"/>
  <c r="F163"/>
  <c r="H161"/>
  <c r="I169" s="1"/>
  <c r="F131"/>
  <c r="H139" s="1"/>
  <c r="F147"/>
  <c r="J9"/>
  <c r="U55" l="1"/>
  <c r="O4" i="5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3"/>
  <c r="X7" i="4"/>
  <c r="X8"/>
  <c r="X9"/>
  <c r="X10"/>
  <c r="X11"/>
  <c r="X6"/>
  <c r="H73" l="1"/>
  <c r="I81" s="1"/>
  <c r="H53"/>
  <c r="I59" s="1"/>
  <c r="H39"/>
  <c r="I45" s="1"/>
  <c r="F55"/>
  <c r="H61" s="1"/>
  <c r="F41"/>
  <c r="H95"/>
  <c r="I103" s="1"/>
  <c r="H25"/>
  <c r="I31" s="1"/>
  <c r="F27"/>
  <c r="H33" s="1"/>
  <c r="F75"/>
  <c r="H83" s="1"/>
  <c r="F113"/>
  <c r="H121" s="1"/>
  <c r="F97"/>
  <c r="H105" s="1"/>
  <c r="H111"/>
  <c r="I119" s="1"/>
  <c r="R5" l="1"/>
  <c r="R3"/>
  <c r="N9" s="1"/>
</calcChain>
</file>

<file path=xl/comments1.xml><?xml version="1.0" encoding="utf-8"?>
<comments xmlns="http://schemas.openxmlformats.org/spreadsheetml/2006/main">
  <authors>
    <author>Круглов Дмитрий</author>
    <author>Admin</author>
    <author>User1</author>
  </authors>
  <commentList>
    <comment ref="C3" authorId="0">
      <text>
        <r>
          <rPr>
            <sz val="10"/>
            <color indexed="81"/>
            <rFont val="Arial Cyr"/>
            <charset val="204"/>
          </rPr>
          <t>1. Синий цвет цифр означает, что расчеты произведены в данном листе.
2. Голубой цвет заливки - в эти ячейки данные вносятся вручную</t>
        </r>
      </text>
    </comment>
    <comment ref="C7" authorId="1">
      <text>
        <r>
          <rPr>
            <sz val="10"/>
            <color indexed="81"/>
            <rFont val="Arial Cyr"/>
            <charset val="204"/>
          </rPr>
          <t>Наименование помещения или Ф.И.О. уборщика</t>
        </r>
      </text>
    </comment>
    <comment ref="G9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1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13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15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17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21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23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35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37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49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51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63" authorId="1">
      <text>
        <r>
          <rPr>
            <sz val="10"/>
            <color indexed="81"/>
            <rFont val="Arial Cyr"/>
            <charset val="204"/>
          </rPr>
          <t>К 1-й группе производственных помещений, не имеющих отходов, отнесены туалеты и душевые комнаты, расположенные на территории производств</t>
        </r>
      </text>
    </comment>
    <comment ref="C65" authorId="1">
      <text>
        <r>
          <rPr>
            <sz val="10"/>
            <color indexed="81"/>
            <rFont val="Arial Cyr"/>
            <charset val="204"/>
          </rPr>
          <t xml:space="preserve">При расчете норм обслуживания туалетов принято следующее количество санитарно-технического оборудования: для женских туалетов - </t>
        </r>
        <r>
          <rPr>
            <b/>
            <sz val="10"/>
            <color indexed="81"/>
            <rFont val="Arial Cyr"/>
            <charset val="204"/>
          </rPr>
          <t>три</t>
        </r>
        <r>
          <rPr>
            <sz val="10"/>
            <color indexed="81"/>
            <rFont val="Arial Cyr"/>
            <charset val="204"/>
          </rPr>
          <t xml:space="preserve"> унитаза и </t>
        </r>
        <r>
          <rPr>
            <b/>
            <sz val="10"/>
            <color indexed="81"/>
            <rFont val="Arial Cyr"/>
            <charset val="204"/>
          </rPr>
          <t>две</t>
        </r>
        <r>
          <rPr>
            <sz val="10"/>
            <color indexed="81"/>
            <rFont val="Arial Cyr"/>
            <charset val="204"/>
          </rPr>
          <t xml:space="preserve"> раковины</t>
        </r>
      </text>
    </comment>
    <comment ref="G71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79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85" authorId="1">
      <text>
        <r>
          <rPr>
            <sz val="10"/>
            <color indexed="81"/>
            <rFont val="Arial Cyr"/>
            <charset val="204"/>
          </rPr>
          <t xml:space="preserve">При расчете норм обслуживания туалетов принято следующее количество санитарно-технического оборудования: для мужских туалетов - </t>
        </r>
        <r>
          <rPr>
            <b/>
            <sz val="10"/>
            <color indexed="81"/>
            <rFont val="Arial Cyr"/>
            <charset val="204"/>
          </rPr>
          <t>три</t>
        </r>
        <r>
          <rPr>
            <sz val="10"/>
            <color indexed="81"/>
            <rFont val="Arial Cyr"/>
            <charset val="204"/>
          </rPr>
          <t xml:space="preserve"> унитаза, </t>
        </r>
        <r>
          <rPr>
            <b/>
            <sz val="10"/>
            <color indexed="81"/>
            <rFont val="Arial Cyr"/>
            <charset val="204"/>
          </rPr>
          <t>три</t>
        </r>
        <r>
          <rPr>
            <sz val="10"/>
            <color indexed="81"/>
            <rFont val="Arial Cyr"/>
            <charset val="204"/>
          </rPr>
          <t xml:space="preserve"> писсуара и </t>
        </r>
        <r>
          <rPr>
            <b/>
            <sz val="10"/>
            <color indexed="81"/>
            <rFont val="Arial Cyr"/>
            <charset val="204"/>
          </rPr>
          <t>две</t>
        </r>
        <r>
          <rPr>
            <sz val="10"/>
            <color indexed="81"/>
            <rFont val="Arial Cyr"/>
            <charset val="204"/>
          </rPr>
          <t xml:space="preserve"> раковины</t>
        </r>
      </text>
    </comment>
    <comment ref="G93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101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H109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117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125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27" authorId="1">
      <text>
        <r>
          <rPr>
            <sz val="10"/>
            <color indexed="81"/>
            <rFont val="Arial Cyr"/>
            <charset val="204"/>
          </rPr>
          <t>Для мытья пола с применением моющих средств выбрать "-" из выпадающего списка</t>
        </r>
      </text>
    </comment>
    <comment ref="K127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135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141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43" authorId="1">
      <text>
        <r>
          <rPr>
            <sz val="10"/>
            <color indexed="81"/>
            <rFont val="Arial Cyr"/>
            <charset val="204"/>
          </rPr>
          <t>Для мытья пола с применением моющих средств выбрать "-" из выпадающего списка</t>
        </r>
      </text>
    </comment>
    <comment ref="K143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151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157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59" authorId="1">
      <text>
        <r>
          <rPr>
            <sz val="10"/>
            <color indexed="81"/>
            <rFont val="Arial Cyr"/>
            <charset val="204"/>
          </rPr>
          <t>Для мытья пола с применением моющих средств выбрать "-" из выпадающего списка</t>
        </r>
      </text>
    </comment>
    <comment ref="K159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167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173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75" authorId="1">
      <text>
        <r>
          <rPr>
            <sz val="10"/>
            <color indexed="81"/>
            <rFont val="Arial Cyr"/>
            <charset val="204"/>
          </rPr>
          <t>Для мытья пола с применением моющих средств выбрать "-" из выпадающего списка</t>
        </r>
      </text>
    </comment>
    <comment ref="K175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183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189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91" authorId="1">
      <text>
        <r>
          <rPr>
            <sz val="10"/>
            <color indexed="81"/>
            <rFont val="Arial Cyr"/>
            <charset val="204"/>
          </rPr>
          <t>Для мытья пола с применением моющих средств выбрать "-" из выпадающего списка</t>
        </r>
      </text>
    </comment>
    <comment ref="K191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199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209" authorId="1">
      <text>
        <r>
          <rPr>
            <sz val="10"/>
            <color indexed="81"/>
            <rFont val="Arial Cyr"/>
            <charset val="204"/>
          </rPr>
          <t>Для мытья пола с применением моющих средств, а также для мытья пола с помощью шланга и с применением при необходимости щетки или скребка выберите из выпадающего списка "-"</t>
        </r>
      </text>
    </comment>
    <comment ref="K209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217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225" authorId="1">
      <text>
        <r>
          <rPr>
            <sz val="10"/>
            <color indexed="81"/>
            <rFont val="Arial Cyr"/>
            <charset val="204"/>
          </rPr>
          <t>Для мытья пола с применением моющих средств, а также для мытья пола с помощью шланга и с применением при необходимости щетки или скребка выберите из выпадающего списка "-"</t>
        </r>
      </text>
    </comment>
    <comment ref="K225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233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241" authorId="1">
      <text>
        <r>
          <rPr>
            <sz val="10"/>
            <color indexed="81"/>
            <rFont val="Arial Cyr"/>
            <charset val="204"/>
          </rPr>
          <t>Для мытья пола с применением моющих средств, а также для мытья пола с помощью шланга и с применением при необходимости щетки или скребка выберите из выпадающего списка "-"</t>
        </r>
      </text>
    </comment>
    <comment ref="K241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249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257" authorId="1">
      <text>
        <r>
          <rPr>
            <sz val="10"/>
            <color indexed="81"/>
            <rFont val="Arial Cyr"/>
            <charset val="204"/>
          </rPr>
          <t>Для мытья пола с применением моющих средств, а также для мытья пола с помощью шланга и с применением при необходимости щетки или скребка выберите из выпадающего списка "-"</t>
        </r>
      </text>
    </comment>
    <comment ref="K257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265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273" authorId="1">
      <text>
        <r>
          <rPr>
            <sz val="10"/>
            <color indexed="81"/>
            <rFont val="Arial Cyr"/>
            <charset val="204"/>
          </rPr>
          <t>Для мытья пола с применением моющих средств, а также для мытья пола с помощью шланга и с применением при необходимости щетки или скребка выберите из выпадающего списка "-"</t>
        </r>
      </text>
    </comment>
    <comment ref="K273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281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289" authorId="1">
      <text>
        <r>
          <rPr>
            <sz val="10"/>
            <color indexed="81"/>
            <rFont val="Arial Cyr"/>
            <charset val="204"/>
          </rPr>
          <t>Для мытья пола с применением моющих средств, а также для мытья пола с помощью шланга и с применением при необходимости щетки или скребка выберите из выпадающего списка "-"</t>
        </r>
      </text>
    </comment>
    <comment ref="K289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297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K305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L305" authorId="1">
      <text>
        <r>
          <rPr>
            <sz val="10"/>
            <color indexed="81"/>
            <rFont val="Arial Cyr"/>
            <charset val="204"/>
          </rPr>
          <t>Для мытья пола с применением моющих средств, а также для мытья пола с помощью шланга и с применением при необходимости щетки или скребка выберите из выпадающего списка "-"</t>
        </r>
      </text>
    </comment>
    <comment ref="G313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321" authorId="1">
      <text>
        <r>
          <rPr>
            <sz val="10"/>
            <color indexed="81"/>
            <rFont val="Arial Cyr"/>
            <charset val="204"/>
          </rPr>
          <t>Для мытья пола с применением моющих средств, а также для мытья пола с помощью шланга и с применением при необходимости щетки или скребка выберите из выпадающего списка "-"</t>
        </r>
      </text>
    </comment>
    <comment ref="K321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329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K339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347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H349" authorId="0">
      <text>
        <r>
          <rPr>
            <sz val="10"/>
            <color indexed="81"/>
            <rFont val="Arial Cyr"/>
            <charset val="204"/>
          </rPr>
          <t>Выбрать "Да" из выпадающего списка</t>
        </r>
      </text>
    </comment>
    <comment ref="L351" authorId="0">
      <text>
        <r>
          <rPr>
            <sz val="10"/>
            <color indexed="81"/>
            <rFont val="Arial Cyr"/>
            <charset val="204"/>
          </rPr>
          <t>Выбрать "Да" из выпадающего списка</t>
        </r>
      </text>
    </comment>
    <comment ref="K359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367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H369" authorId="0">
      <text>
        <r>
          <rPr>
            <sz val="10"/>
            <color indexed="81"/>
            <rFont val="Arial Cyr"/>
            <charset val="204"/>
          </rPr>
          <t>Выбрать "Да" из выпадающего списка</t>
        </r>
      </text>
    </comment>
    <comment ref="L371" authorId="0">
      <text>
        <r>
          <rPr>
            <sz val="10"/>
            <color indexed="81"/>
            <rFont val="Arial Cyr"/>
            <charset val="204"/>
          </rPr>
          <t>Выбрать "Да" из выпадающего списка</t>
        </r>
      </text>
    </comment>
    <comment ref="K379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387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H389" authorId="0">
      <text>
        <r>
          <rPr>
            <sz val="10"/>
            <color indexed="81"/>
            <rFont val="Arial Cyr"/>
            <charset val="204"/>
          </rPr>
          <t>Выбрать "Да" из выпадающего списка</t>
        </r>
      </text>
    </comment>
    <comment ref="L391" authorId="0">
      <text>
        <r>
          <rPr>
            <sz val="10"/>
            <color indexed="81"/>
            <rFont val="Arial Cyr"/>
            <charset val="204"/>
          </rPr>
          <t>Выбрать "Да" из выпадающего списка</t>
        </r>
      </text>
    </comment>
    <comment ref="K401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409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L411" authorId="0">
      <text>
        <r>
          <rPr>
            <sz val="10"/>
            <color indexed="81"/>
            <rFont val="Arial Cyr"/>
            <charset val="204"/>
          </rPr>
          <t>Выбрать "Да" из выпадающего списка</t>
        </r>
      </text>
    </comment>
    <comment ref="K419" authorId="2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427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L429" authorId="0">
      <text>
        <r>
          <rPr>
            <sz val="10"/>
            <color indexed="81"/>
            <rFont val="Arial Cyr"/>
            <charset val="204"/>
          </rPr>
          <t>Выбрать "Да" из выпадающего списка</t>
        </r>
      </text>
    </comment>
    <comment ref="G437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447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453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463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469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479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485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495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50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G511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6" authorId="0">
      <text>
        <r>
          <rPr>
            <b/>
            <sz val="10"/>
            <color indexed="81"/>
            <rFont val="Arial Cyr"/>
            <charset val="204"/>
          </rPr>
          <t>1-я группа</t>
        </r>
        <r>
          <rPr>
            <sz val="10"/>
            <color indexed="81"/>
            <rFont val="Arial Cyr"/>
            <charset val="204"/>
          </rPr>
          <t xml:space="preserve"> - помещения производств, не имеющих отходов. Например, производство электроэнергии, газовые котельные, аппаратурные процессы производства, складские помещения и т.п.</t>
        </r>
      </text>
    </comment>
    <comment ref="F6" authorId="0">
      <text>
        <r>
          <rPr>
            <b/>
            <sz val="10"/>
            <color indexed="81"/>
            <rFont val="Arial Cyr"/>
            <charset val="204"/>
          </rPr>
          <t>2-я группа</t>
        </r>
        <r>
          <rPr>
            <sz val="10"/>
            <color indexed="81"/>
            <rFont val="Arial Cyr"/>
            <charset val="204"/>
          </rPr>
          <t xml:space="preserve"> - помещения производств, дающих древесные отходы. Например, лесопиление и деревообработка, производство фанеры, стандартных домов, деталей из дерева, деревянной тары, мебели, деревянной домашней утвари и других изделий, подготовительные процессы производства целлюлозы и т.п.
</t>
        </r>
        <r>
          <rPr>
            <b/>
            <sz val="10"/>
            <color indexed="81"/>
            <rFont val="Arial Cyr"/>
            <charset val="204"/>
          </rPr>
          <t>3-я группа</t>
        </r>
        <r>
          <rPr>
            <sz val="10"/>
            <color indexed="81"/>
            <rFont val="Arial Cyr"/>
            <charset val="204"/>
          </rPr>
          <t xml:space="preserve"> - помещения производств, имеющих легковесные, жидкие, сыпучие, мелкогабаритные производственные отходы. Например, производство текстильных и швейных изделий, производство пищевых продуктов, изделий из кожи и их заменителей, парфюмерно-косметическое производство, производство строительных и отделочных материалов, основные процессы стекольного и фарфорофаянсового производства, производство предметов культурного назначения, сборочно-монтажные цехи, цехи гальванопокрытий, переработки пластмасс</t>
        </r>
      </text>
    </comment>
    <comment ref="H6" authorId="0">
      <text>
        <r>
          <rPr>
            <b/>
            <sz val="10"/>
            <color indexed="81"/>
            <rFont val="Arial Cyr"/>
            <charset val="204"/>
          </rPr>
          <t>4-я группа</t>
        </r>
        <r>
          <rPr>
            <sz val="10"/>
            <color indexed="81"/>
            <rFont val="Arial Cyr"/>
            <charset val="204"/>
          </rPr>
          <t xml:space="preserve"> - помещения производств, дающих металлические отходы в виде стружки, высечки, обрезков и т.п. Например, ремонтно-механические мастерские и цехи; заготовительные цехи и участки в производствах железобетонных конструкций, изделий из жести, кузнечные, прессовые цехи и т.п.
</t>
        </r>
        <r>
          <rPr>
            <b/>
            <sz val="10"/>
            <color indexed="81"/>
            <rFont val="Arial Cyr"/>
            <charset val="204"/>
          </rPr>
          <t xml:space="preserve">5-я группа </t>
        </r>
        <r>
          <rPr>
            <sz val="10"/>
            <color indexed="81"/>
            <rFont val="Arial Cyr"/>
            <charset val="204"/>
          </rPr>
          <t xml:space="preserve">- помещения производств, дающих отходы литья, огнеупорный мусор, угольную и торфяную пыль и не требующие тщательной их уборки. Например, производство чугуна, стали, трубопрокатное производство, производство угольных и торфяных брикетов, литейные цехи и т.п.
</t>
        </r>
      </text>
    </comment>
  </commentList>
</comments>
</file>

<file path=xl/sharedStrings.xml><?xml version="1.0" encoding="utf-8"?>
<sst xmlns="http://schemas.openxmlformats.org/spreadsheetml/2006/main" count="930" uniqueCount="100">
  <si>
    <t>Калькулятор норм труда на уборку производственных помещений</t>
  </si>
  <si>
    <t xml:space="preserve">Поправочные коэффициенты для пересчета норм при различной повторяемости </t>
  </si>
  <si>
    <t>Повторя-емость уборки за смену</t>
  </si>
  <si>
    <t>Группа производственных помещений</t>
  </si>
  <si>
    <t>1-я</t>
  </si>
  <si>
    <t>2-я, 3-я</t>
  </si>
  <si>
    <t>4-я, 5-я</t>
  </si>
  <si>
    <t>поправочные коэффициенты к:</t>
  </si>
  <si>
    <t>нормам обслужи-вания</t>
  </si>
  <si>
    <t>нормам времени обслужи-вания</t>
  </si>
  <si>
    <t>норма обслуживания</t>
  </si>
  <si>
    <t>норма времени обслуживания</t>
  </si>
  <si>
    <t>Группа производственного помещения</t>
  </si>
  <si>
    <t>Подметание пола без предварительного увлажнения</t>
  </si>
  <si>
    <t>Мытье пола с применением моющих средств</t>
  </si>
  <si>
    <t>Мытье и уборка женского туалета</t>
  </si>
  <si>
    <t>Мытье и уборка мужского туалета</t>
  </si>
  <si>
    <t>Мытье и уборка душевой комнаты</t>
  </si>
  <si>
    <t>Вид работ и способ уборки производственного помещения</t>
  </si>
  <si>
    <t>Подметание пола с предварительным увлажнением</t>
  </si>
  <si>
    <t>Женские туалеты</t>
  </si>
  <si>
    <t>Туалеты и душевые комнаты</t>
  </si>
  <si>
    <t>Мужские туалеты, ед.</t>
  </si>
  <si>
    <t>Душевые комнаты, ед.</t>
  </si>
  <si>
    <t>Количество унитазов, ед.</t>
  </si>
  <si>
    <t>Количество раковин, ед.</t>
  </si>
  <si>
    <t>Вид работ и способ уборки туалета</t>
  </si>
  <si>
    <t>Повторяемость уборки за смену</t>
  </si>
  <si>
    <t>Нормативная трудоемкость обслуживания, чел.-ч</t>
  </si>
  <si>
    <t>Вид работ и способ уборки душевых комнат</t>
  </si>
  <si>
    <t>Продолжительность рабочей смены, ч</t>
  </si>
  <si>
    <t>,</t>
  </si>
  <si>
    <t>Количество писсуаров, ед.</t>
  </si>
  <si>
    <t>Уборка помещений на производствах, не имеющих отходов (1-я группа)</t>
  </si>
  <si>
    <t>Уборка помещений на производствах, дающих древесные отходы (2-я группа)</t>
  </si>
  <si>
    <t>До 30</t>
  </si>
  <si>
    <t>Свыше 30</t>
  </si>
  <si>
    <t>Мытье пола с применением моющих средств</t>
  </si>
  <si>
    <t>-</t>
  </si>
  <si>
    <t xml:space="preserve">Виды работ и способы уборки
</t>
  </si>
  <si>
    <t>Подметание пола без предварительного увлажнения со сбором отходов в проходах и между рабочими местами</t>
  </si>
  <si>
    <t>Подметание пола без предварительного увлажнения со сбором отходов в проходах, между рабочими местами и от рабочих мест</t>
  </si>
  <si>
    <t>Подметание пола с предварительным увлажнением со сбором отходов в проходах и между рабочими местами</t>
  </si>
  <si>
    <t>Подметание пола с предварительным увлажнением со сбором отходов в проходах, между рабочими местами и от рабочих мест</t>
  </si>
  <si>
    <t>Норма времени обслуживания</t>
  </si>
  <si>
    <t>Норма обслуживания</t>
  </si>
  <si>
    <r>
      <t>Масса отходов и мусора со 100 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 xml:space="preserve"> убираемой площади в смену, кг</t>
    </r>
  </si>
  <si>
    <t>Ширина проходов между оборудованием, м</t>
  </si>
  <si>
    <t xml:space="preserve"> </t>
  </si>
  <si>
    <t>Уборка помещений на производствах, дающих легковесные, жидкие, сыпучие, мелкогабаритные производственные отходы (3-я группа)</t>
  </si>
  <si>
    <t>Мытье пола с помощью шланга и с применением при необходимости щетки или скребка</t>
  </si>
  <si>
    <t>Подметание пола с применением опилок со сбором отходов в проходах и между рабочими местами</t>
  </si>
  <si>
    <t>Подметание пола с применением опилок со сбором отходов в проходах, между рабочими местами и от рабочих мест</t>
  </si>
  <si>
    <t>До 8</t>
  </si>
  <si>
    <t>9-18</t>
  </si>
  <si>
    <t>19-39</t>
  </si>
  <si>
    <t>Подметание пола без предварительного увлажнения со сбором отходов от рабочих мест и их затариванием</t>
  </si>
  <si>
    <t>Подметание пола с предварительным увлажнением со сбором отходов от рабочих мест и их затариванием</t>
  </si>
  <si>
    <t>Подметание пола с применением опилок со сбором отходов от рабочих мест и их затариванием</t>
  </si>
  <si>
    <t>До 22</t>
  </si>
  <si>
    <t>23-33</t>
  </si>
  <si>
    <t>34-50</t>
  </si>
  <si>
    <t>51-75</t>
  </si>
  <si>
    <t>76-113</t>
  </si>
  <si>
    <t>114-170</t>
  </si>
  <si>
    <t>171-256</t>
  </si>
  <si>
    <r>
      <t>Масса отходов и мусора со 100 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убираемой площади в смену, кг</t>
    </r>
  </si>
  <si>
    <t>Да</t>
  </si>
  <si>
    <t>Доставка отходов до цехового места складирования и разгрузке их самим уборщиком производственных помещений</t>
  </si>
  <si>
    <t>Уборка помещений на производствах, дающих отходы литья, огнеупорный мусор, угольную и торфяную пыль и не требующих тщательной их уборки (5-я группа)</t>
  </si>
  <si>
    <t>До 50</t>
  </si>
  <si>
    <t>Уборка стен, панелей, колонн</t>
  </si>
  <si>
    <t>Мытье стен, панелей, колонн, облицованных кафельной плиткой</t>
  </si>
  <si>
    <t>Обметание стен, панелей, колонн</t>
  </si>
  <si>
    <t>Итого нормативная трудоемкость обслуживания, чел.-ч</t>
  </si>
  <si>
    <r>
      <t>Итого нормативная обслуживаемая площадь, м</t>
    </r>
    <r>
      <rPr>
        <vertAlign val="superscript"/>
        <sz val="12"/>
        <rFont val="Times New Roman"/>
        <family val="1"/>
        <charset val="204"/>
      </rPr>
      <t>2</t>
    </r>
  </si>
  <si>
    <t>Подготовлено редакцией АПС «Бизнес-Инфо» (ООО «Профессиональные правовые системы»)</t>
  </si>
  <si>
    <t>Инструкция по работе
с Калькулятором норм труда на уборку производственных помещений</t>
  </si>
  <si>
    <t>1. Калькулятор позволяет рассчитать нормы труда:</t>
  </si>
  <si>
    <t xml:space="preserve"> - для конкретного уборщика;</t>
  </si>
  <si>
    <t xml:space="preserve"> - на уборку помещения.</t>
  </si>
  <si>
    <t>2. Укажите продолжительность рабочей смены и наименование помещения или Ф.И.О. уборщика.</t>
  </si>
  <si>
    <t>3. Выберите  из выпадающих списков группы помещений, в которых производится уборка.</t>
  </si>
  <si>
    <t>При выборе группы автоматически открываются формы расчетов, количество которых равно количеству видов работ и способов уборки производственного помещения для данной группы.</t>
  </si>
  <si>
    <t>Для скрытия форм группы нажмите кнопку «Скрыть раздел».</t>
  </si>
  <si>
    <t>4. В разделе «Уборка стен, панелей, колонн» для открытия форм расчетов нажмите соответствующие кнопки.</t>
  </si>
  <si>
    <t>5. При расчете нормы труда для уборщика обращайте внимание на сообщение, которое может появиться, если суммарная нормативная трудоемкость работ окажется больше указанной продолжительности рабочей смены.</t>
  </si>
  <si>
    <t>6. При расчете норм труда на уборку помещения на основании нормативной трудоемкости обслуживания может быть рассчитана численность уборщиков с учетом установленного фонда рабочего времени и коэффициента сменности.</t>
  </si>
  <si>
    <t>Справочно</t>
  </si>
  <si>
    <t>Калькулятор разработан на основании постановления Министерства труда и социальной защиты Республики Беларусь от 30.06.2003 № 79 «О нормах труда на уборку производственных помещений».</t>
  </si>
  <si>
    <t>Уборка помещений на производствах, дающих металлические отходы в виде стружки, обрезков и т. п. (4-я группа)</t>
  </si>
  <si>
    <t xml:space="preserve">Сбор отходов (стружки) цветных металлов </t>
  </si>
  <si>
    <r>
      <t>Норма времени обслуживания 100 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, чел.-ч</t>
    </r>
  </si>
  <si>
    <r>
      <t>Норма обслуживания, м</t>
    </r>
    <r>
      <rPr>
        <vertAlign val="superscript"/>
        <sz val="12"/>
        <rFont val="Times New Roman"/>
        <family val="1"/>
        <charset val="204"/>
      </rPr>
      <t>2</t>
    </r>
  </si>
  <si>
    <r>
      <t>Площадь помещения, м</t>
    </r>
    <r>
      <rPr>
        <vertAlign val="superscript"/>
        <sz val="12"/>
        <rFont val="Times New Roman"/>
        <family val="1"/>
        <charset val="204"/>
      </rPr>
      <t>2</t>
    </r>
  </si>
  <si>
    <r>
      <t>Нормативная обслуживаемая площадь, м</t>
    </r>
    <r>
      <rPr>
        <vertAlign val="superscript"/>
        <sz val="12"/>
        <rFont val="Times New Roman"/>
        <family val="1"/>
        <charset val="204"/>
      </rPr>
      <t>2</t>
    </r>
  </si>
  <si>
    <r>
      <t>Площадь женских туалетов, м</t>
    </r>
    <r>
      <rPr>
        <vertAlign val="superscript"/>
        <sz val="12"/>
        <rFont val="Times New Roman"/>
        <family val="1"/>
        <charset val="204"/>
      </rPr>
      <t>2</t>
    </r>
  </si>
  <si>
    <r>
      <t>Площадь мужских туалетов, м</t>
    </r>
    <r>
      <rPr>
        <vertAlign val="superscript"/>
        <sz val="12"/>
        <rFont val="Times New Roman"/>
        <family val="1"/>
        <charset val="204"/>
      </rPr>
      <t>2</t>
    </r>
  </si>
  <si>
    <r>
      <t>Площадь душевых комнат, м</t>
    </r>
    <r>
      <rPr>
        <vertAlign val="superscript"/>
        <sz val="12"/>
        <rFont val="Times New Roman"/>
        <family val="1"/>
        <charset val="204"/>
      </rPr>
      <t>2</t>
    </r>
  </si>
  <si>
    <r>
      <t>Площадь, м</t>
    </r>
    <r>
      <rPr>
        <vertAlign val="superscript"/>
        <sz val="12"/>
        <rFont val="Times New Roman"/>
        <family val="1"/>
        <charset val="204"/>
      </rPr>
      <t>2</t>
    </r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</si>
</sst>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6">
    <font>
      <sz val="10"/>
      <name val="Arial Cyr"/>
      <charset val="204"/>
    </font>
    <font>
      <sz val="12"/>
      <name val="B_info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color indexed="81"/>
      <name val="Arial Cyr"/>
      <charset val="204"/>
    </font>
    <font>
      <b/>
      <sz val="10"/>
      <color indexed="81"/>
      <name val="Arial Cyr"/>
      <charset val="204"/>
    </font>
    <font>
      <b/>
      <sz val="14"/>
      <color rgb="FF0000CC"/>
      <name val="Times New Roman"/>
      <family val="1"/>
      <charset val="204"/>
    </font>
    <font>
      <b/>
      <sz val="14"/>
      <color rgb="FF0000CC"/>
      <name val="B_info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i/>
      <sz val="9"/>
      <color indexed="1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0000CC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CC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2">
    <xf numFmtId="0" fontId="0" fillId="0" borderId="0" xfId="0"/>
    <xf numFmtId="0" fontId="1" fillId="2" borderId="0" xfId="0" applyFont="1" applyFill="1"/>
    <xf numFmtId="0" fontId="1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164" fontId="4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 shrinkToFit="1"/>
    </xf>
    <xf numFmtId="0" fontId="4" fillId="2" borderId="33" xfId="0" applyFont="1" applyFill="1" applyBorder="1"/>
    <xf numFmtId="0" fontId="4" fillId="2" borderId="17" xfId="0" applyFont="1" applyFill="1" applyBorder="1"/>
    <xf numFmtId="0" fontId="4" fillId="2" borderId="0" xfId="0" applyFont="1" applyFill="1"/>
    <xf numFmtId="0" fontId="4" fillId="2" borderId="8" xfId="0" applyFont="1" applyFill="1" applyBorder="1"/>
    <xf numFmtId="0" fontId="4" fillId="2" borderId="12" xfId="0" applyFont="1" applyFill="1" applyBorder="1"/>
    <xf numFmtId="2" fontId="4" fillId="2" borderId="12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0" fontId="4" fillId="2" borderId="34" xfId="0" applyFont="1" applyFill="1" applyBorder="1"/>
    <xf numFmtId="2" fontId="4" fillId="2" borderId="22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7" fillId="2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/>
    </xf>
    <xf numFmtId="0" fontId="4" fillId="2" borderId="41" xfId="0" applyFont="1" applyFill="1" applyBorder="1" applyAlignment="1">
      <alignment horizontal="left" vertical="top"/>
    </xf>
    <xf numFmtId="0" fontId="4" fillId="2" borderId="42" xfId="0" applyFont="1" applyFill="1" applyBorder="1" applyAlignment="1">
      <alignment horizontal="left" vertical="top"/>
    </xf>
    <xf numFmtId="0" fontId="4" fillId="2" borderId="38" xfId="0" applyFont="1" applyFill="1" applyBorder="1" applyAlignment="1">
      <alignment horizontal="left" vertical="top"/>
    </xf>
    <xf numFmtId="0" fontId="4" fillId="2" borderId="43" xfId="0" applyFont="1" applyFill="1" applyBorder="1" applyAlignment="1">
      <alignment horizontal="left" vertical="top"/>
    </xf>
    <xf numFmtId="0" fontId="4" fillId="2" borderId="39" xfId="0" applyFont="1" applyFill="1" applyBorder="1" applyAlignment="1">
      <alignment horizontal="left" vertical="top"/>
    </xf>
    <xf numFmtId="0" fontId="4" fillId="2" borderId="44" xfId="0" applyFont="1" applyFill="1" applyBorder="1" applyAlignment="1">
      <alignment horizontal="left" vertical="top"/>
    </xf>
    <xf numFmtId="0" fontId="4" fillId="2" borderId="45" xfId="0" applyFont="1" applyFill="1" applyBorder="1" applyAlignment="1">
      <alignment horizontal="left" vertical="top"/>
    </xf>
    <xf numFmtId="0" fontId="4" fillId="2" borderId="40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46" xfId="0" applyFont="1" applyFill="1" applyBorder="1" applyAlignment="1">
      <alignment horizontal="left" vertical="top"/>
    </xf>
    <xf numFmtId="0" fontId="4" fillId="2" borderId="16" xfId="0" applyFont="1" applyFill="1" applyBorder="1"/>
    <xf numFmtId="0" fontId="4" fillId="2" borderId="18" xfId="0" applyFont="1" applyFill="1" applyBorder="1"/>
    <xf numFmtId="0" fontId="4" fillId="2" borderId="21" xfId="0" applyFont="1" applyFill="1" applyBorder="1"/>
    <xf numFmtId="0" fontId="4" fillId="2" borderId="0" xfId="0" applyFont="1" applyFill="1" applyAlignment="1">
      <alignment horizontal="left" vertical="top"/>
    </xf>
    <xf numFmtId="49" fontId="4" fillId="2" borderId="0" xfId="0" applyNumberFormat="1" applyFont="1" applyFill="1" applyAlignment="1">
      <alignment horizontal="center" vertical="center"/>
    </xf>
    <xf numFmtId="0" fontId="4" fillId="2" borderId="16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7" fillId="0" borderId="19" xfId="0" applyFont="1" applyFill="1" applyBorder="1" applyAlignment="1">
      <alignment horizontal="center" vertical="top" wrapText="1"/>
    </xf>
    <xf numFmtId="0" fontId="13" fillId="0" borderId="22" xfId="0" applyFont="1" applyFill="1" applyBorder="1" applyAlignment="1">
      <alignment horizontal="center" vertical="center" shrinkToFit="1"/>
    </xf>
    <xf numFmtId="0" fontId="4" fillId="0" borderId="0" xfId="0" applyFont="1" applyFill="1"/>
    <xf numFmtId="2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center" wrapText="1"/>
    </xf>
    <xf numFmtId="0" fontId="15" fillId="0" borderId="0" xfId="0" applyFont="1" applyFill="1" applyAlignment="1">
      <alignment horizontal="justify" vertical="top" wrapText="1"/>
    </xf>
    <xf numFmtId="0" fontId="4" fillId="0" borderId="0" xfId="0" applyFont="1" applyFill="1" applyAlignment="1">
      <alignment horizontal="justify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center" vertical="center" shrinkToFit="1"/>
    </xf>
    <xf numFmtId="0" fontId="19" fillId="2" borderId="0" xfId="0" applyFont="1" applyFill="1"/>
    <xf numFmtId="0" fontId="19" fillId="0" borderId="0" xfId="0" applyFont="1" applyFill="1"/>
    <xf numFmtId="0" fontId="18" fillId="2" borderId="0" xfId="1" applyFont="1" applyFill="1" applyAlignment="1">
      <alignment horizontal="right" vertical="top" wrapText="1"/>
    </xf>
    <xf numFmtId="0" fontId="20" fillId="0" borderId="0" xfId="0" applyFont="1" applyFill="1"/>
    <xf numFmtId="0" fontId="18" fillId="0" borderId="0" xfId="1" applyFont="1" applyFill="1" applyAlignment="1">
      <alignment vertical="top" wrapText="1"/>
    </xf>
    <xf numFmtId="0" fontId="18" fillId="2" borderId="0" xfId="1" applyFont="1" applyFill="1" applyAlignment="1">
      <alignment vertical="top" wrapText="1"/>
    </xf>
    <xf numFmtId="0" fontId="21" fillId="2" borderId="0" xfId="0" applyFont="1" applyFill="1"/>
    <xf numFmtId="0" fontId="21" fillId="0" borderId="0" xfId="0" applyFont="1" applyFill="1"/>
    <xf numFmtId="2" fontId="23" fillId="4" borderId="1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top"/>
    </xf>
    <xf numFmtId="2" fontId="4" fillId="2" borderId="1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/>
    </xf>
    <xf numFmtId="3" fontId="4" fillId="4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0" borderId="10" xfId="0" applyFont="1" applyFill="1" applyBorder="1"/>
    <xf numFmtId="0" fontId="4" fillId="2" borderId="22" xfId="0" applyFont="1" applyFill="1" applyBorder="1"/>
    <xf numFmtId="0" fontId="4" fillId="2" borderId="22" xfId="0" applyFont="1" applyFill="1" applyBorder="1" applyAlignment="1">
      <alignment horizontal="left" vertical="top"/>
    </xf>
    <xf numFmtId="3" fontId="4" fillId="4" borderId="9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/>
    </xf>
    <xf numFmtId="0" fontId="4" fillId="0" borderId="18" xfId="0" applyFont="1" applyFill="1" applyBorder="1"/>
    <xf numFmtId="0" fontId="4" fillId="0" borderId="0" xfId="0" applyFont="1" applyFill="1" applyBorder="1"/>
    <xf numFmtId="0" fontId="4" fillId="0" borderId="19" xfId="0" applyFont="1" applyFill="1" applyBorder="1"/>
    <xf numFmtId="0" fontId="4" fillId="2" borderId="0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center" vertical="center"/>
    </xf>
    <xf numFmtId="2" fontId="15" fillId="0" borderId="9" xfId="0" applyNumberFormat="1" applyFont="1" applyFill="1" applyBorder="1" applyAlignment="1">
      <alignment horizontal="center" vertical="center"/>
    </xf>
    <xf numFmtId="4" fontId="15" fillId="0" borderId="9" xfId="0" applyNumberFormat="1" applyFont="1" applyFill="1" applyBorder="1" applyAlignment="1">
      <alignment horizontal="center" vertical="center"/>
    </xf>
    <xf numFmtId="4" fontId="4" fillId="4" borderId="2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top"/>
    </xf>
    <xf numFmtId="3" fontId="25" fillId="0" borderId="0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2" fontId="25" fillId="0" borderId="9" xfId="0" applyNumberFormat="1" applyFont="1" applyFill="1" applyBorder="1" applyAlignment="1">
      <alignment horizontal="center" vertical="center"/>
    </xf>
    <xf numFmtId="164" fontId="25" fillId="0" borderId="15" xfId="0" applyNumberFormat="1" applyFont="1" applyFill="1" applyBorder="1" applyAlignment="1">
      <alignment horizontal="center" vertical="center"/>
    </xf>
    <xf numFmtId="164" fontId="25" fillId="0" borderId="0" xfId="0" applyNumberFormat="1" applyFont="1" applyFill="1" applyBorder="1" applyAlignment="1">
      <alignment horizontal="center" vertical="center"/>
    </xf>
    <xf numFmtId="0" fontId="4" fillId="0" borderId="31" xfId="0" applyFont="1" applyFill="1" applyBorder="1"/>
    <xf numFmtId="0" fontId="4" fillId="0" borderId="6" xfId="0" applyFont="1" applyFill="1" applyBorder="1"/>
    <xf numFmtId="0" fontId="4" fillId="0" borderId="32" xfId="0" applyFont="1" applyFill="1" applyBorder="1"/>
    <xf numFmtId="0" fontId="13" fillId="0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64" fontId="15" fillId="0" borderId="9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/>
    <xf numFmtId="0" fontId="4" fillId="0" borderId="29" xfId="0" applyFont="1" applyFill="1" applyBorder="1"/>
    <xf numFmtId="0" fontId="13" fillId="0" borderId="18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64" fontId="25" fillId="0" borderId="22" xfId="0" applyNumberFormat="1" applyFont="1" applyFill="1" applyBorder="1" applyAlignment="1">
      <alignment horizontal="center" vertical="center"/>
    </xf>
    <xf numFmtId="0" fontId="4" fillId="0" borderId="22" xfId="0" applyFont="1" applyFill="1" applyBorder="1"/>
    <xf numFmtId="0" fontId="4" fillId="0" borderId="23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164" fontId="4" fillId="4" borderId="9" xfId="0" applyNumberFormat="1" applyFont="1" applyFill="1" applyBorder="1" applyAlignment="1">
      <alignment horizontal="center" vertical="center" shrinkToFit="1"/>
    </xf>
    <xf numFmtId="49" fontId="4" fillId="2" borderId="0" xfId="0" applyNumberFormat="1" applyFont="1" applyFill="1"/>
    <xf numFmtId="49" fontId="4" fillId="4" borderId="9" xfId="0" applyNumberFormat="1" applyFont="1" applyFill="1" applyBorder="1" applyAlignment="1">
      <alignment horizontal="center" vertical="center" shrinkToFit="1"/>
    </xf>
    <xf numFmtId="165" fontId="4" fillId="4" borderId="9" xfId="0" applyNumberFormat="1" applyFont="1" applyFill="1" applyBorder="1" applyAlignment="1">
      <alignment horizontal="center" vertical="center"/>
    </xf>
    <xf numFmtId="0" fontId="4" fillId="0" borderId="15" xfId="0" applyFont="1" applyFill="1" applyBorder="1"/>
    <xf numFmtId="0" fontId="4" fillId="0" borderId="26" xfId="0" applyFont="1" applyFill="1" applyBorder="1"/>
    <xf numFmtId="0" fontId="4" fillId="2" borderId="30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0" borderId="25" xfId="0" applyFont="1" applyFill="1" applyBorder="1"/>
    <xf numFmtId="4" fontId="4" fillId="0" borderId="19" xfId="0" applyNumberFormat="1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center" vertical="center"/>
    </xf>
    <xf numFmtId="4" fontId="25" fillId="0" borderId="0" xfId="0" applyNumberFormat="1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left" vertical="top"/>
    </xf>
    <xf numFmtId="3" fontId="4" fillId="4" borderId="24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left" vertical="top"/>
    </xf>
    <xf numFmtId="0" fontId="4" fillId="0" borderId="18" xfId="0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left" vertical="top" shrinkToFit="1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17" xfId="0" applyFont="1" applyFill="1" applyBorder="1"/>
    <xf numFmtId="0" fontId="1" fillId="5" borderId="0" xfId="0" applyFont="1" applyFill="1"/>
    <xf numFmtId="0" fontId="8" fillId="5" borderId="0" xfId="0" applyFont="1" applyFill="1" applyAlignment="1">
      <alignment horizontal="center" vertical="top" wrapText="1"/>
    </xf>
    <xf numFmtId="4" fontId="4" fillId="5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8" xfId="0" applyFont="1" applyFill="1" applyBorder="1"/>
    <xf numFmtId="0" fontId="4" fillId="0" borderId="0" xfId="0" applyFont="1" applyFill="1" applyBorder="1"/>
    <xf numFmtId="164" fontId="25" fillId="5" borderId="15" xfId="0" applyNumberFormat="1" applyFont="1" applyFill="1" applyBorder="1" applyAlignment="1">
      <alignment horizontal="center" vertical="center"/>
    </xf>
    <xf numFmtId="164" fontId="25" fillId="5" borderId="22" xfId="0" applyNumberFormat="1" applyFont="1" applyFill="1" applyBorder="1" applyAlignment="1">
      <alignment horizontal="center" vertical="center"/>
    </xf>
    <xf numFmtId="49" fontId="4" fillId="4" borderId="2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justify" vertical="top" wrapText="1"/>
    </xf>
    <xf numFmtId="0" fontId="16" fillId="0" borderId="0" xfId="0" applyFont="1" applyFill="1" applyAlignment="1">
      <alignment horizontal="justify" vertical="top" wrapText="1"/>
    </xf>
    <xf numFmtId="0" fontId="17" fillId="0" borderId="0" xfId="0" applyFont="1" applyFill="1" applyAlignment="1">
      <alignment horizontal="justify" vertical="top" wrapText="1"/>
    </xf>
    <xf numFmtId="0" fontId="18" fillId="0" borderId="0" xfId="1" applyFont="1" applyFill="1" applyAlignment="1">
      <alignment horizontal="right" vertical="top" wrapText="1"/>
    </xf>
    <xf numFmtId="0" fontId="9" fillId="0" borderId="0" xfId="0" applyFont="1" applyFill="1" applyAlignment="1">
      <alignment horizontal="justify" vertical="top" wrapText="1"/>
    </xf>
    <xf numFmtId="0" fontId="15" fillId="0" borderId="0" xfId="0" applyFont="1" applyFill="1" applyAlignment="1">
      <alignment horizontal="justify" vertical="top" wrapText="1"/>
    </xf>
    <xf numFmtId="0" fontId="22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27" xfId="0" applyFont="1" applyFill="1" applyBorder="1" applyAlignment="1">
      <alignment horizontal="left" vertical="top" shrinkToFit="1"/>
    </xf>
    <xf numFmtId="0" fontId="4" fillId="0" borderId="12" xfId="0" applyFont="1" applyFill="1" applyBorder="1" applyAlignment="1">
      <alignment horizontal="left" vertical="top" shrinkToFit="1"/>
    </xf>
    <xf numFmtId="0" fontId="4" fillId="0" borderId="18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4" fillId="4" borderId="20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3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4" borderId="24" xfId="0" applyFont="1" applyFill="1" applyBorder="1" applyAlignment="1">
      <alignment horizontal="left" vertical="top" wrapText="1"/>
    </xf>
    <xf numFmtId="0" fontId="4" fillId="4" borderId="28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4" fillId="0" borderId="18" xfId="0" applyFont="1" applyFill="1" applyBorder="1"/>
    <xf numFmtId="0" fontId="4" fillId="0" borderId="0" xfId="0" applyFont="1" applyFill="1" applyBorder="1"/>
    <xf numFmtId="0" fontId="10" fillId="0" borderId="18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9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top" shrinkToFit="1"/>
    </xf>
    <xf numFmtId="0" fontId="13" fillId="0" borderId="27" xfId="0" applyFont="1" applyFill="1" applyBorder="1" applyAlignment="1">
      <alignment horizontal="left" vertical="top"/>
    </xf>
    <xf numFmtId="0" fontId="13" fillId="0" borderId="12" xfId="0" applyFont="1" applyFill="1" applyBorder="1" applyAlignment="1">
      <alignment horizontal="left" vertical="top"/>
    </xf>
    <xf numFmtId="0" fontId="13" fillId="0" borderId="18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19" xfId="0" applyFont="1" applyFill="1" applyBorder="1" applyAlignment="1">
      <alignment horizontal="center" vertical="top"/>
    </xf>
    <xf numFmtId="0" fontId="13" fillId="0" borderId="18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13" fillId="5" borderId="16" xfId="0" applyFont="1" applyFill="1" applyBorder="1" applyAlignment="1">
      <alignment horizontal="center" vertical="top" wrapText="1"/>
    </xf>
    <xf numFmtId="0" fontId="13" fillId="5" borderId="17" xfId="0" applyFont="1" applyFill="1" applyBorder="1" applyAlignment="1">
      <alignment horizontal="center" vertical="top" wrapText="1"/>
    </xf>
    <xf numFmtId="0" fontId="13" fillId="5" borderId="30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top"/>
    </xf>
    <xf numFmtId="0" fontId="1" fillId="2" borderId="35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left" vertical="top"/>
    </xf>
    <xf numFmtId="4" fontId="4" fillId="2" borderId="42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left" vertical="top"/>
    </xf>
    <xf numFmtId="4" fontId="4" fillId="2" borderId="43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left" vertical="top"/>
    </xf>
    <xf numFmtId="4" fontId="4" fillId="2" borderId="45" xfId="0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51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5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FF"/>
      <color rgb="FF0000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14</xdr:row>
      <xdr:rowOff>66675</xdr:rowOff>
    </xdr:from>
    <xdr:to>
      <xdr:col>9</xdr:col>
      <xdr:colOff>332700</xdr:colOff>
      <xdr:row>14</xdr:row>
      <xdr:rowOff>2870200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4120"/>
        <a:stretch>
          <a:fillRect/>
        </a:stretch>
      </xdr:blipFill>
      <xdr:spPr>
        <a:xfrm>
          <a:off x="527050" y="6886575"/>
          <a:ext cx="5444450" cy="28035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361950</xdr:colOff>
      <xdr:row>16</xdr:row>
      <xdr:rowOff>85726</xdr:rowOff>
    </xdr:from>
    <xdr:to>
      <xdr:col>9</xdr:col>
      <xdr:colOff>294600</xdr:colOff>
      <xdr:row>16</xdr:row>
      <xdr:rowOff>823171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0" y="11811001"/>
          <a:ext cx="5400000" cy="7374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657225</xdr:colOff>
      <xdr:row>18</xdr:row>
      <xdr:rowOff>457200</xdr:rowOff>
    </xdr:from>
    <xdr:to>
      <xdr:col>9</xdr:col>
      <xdr:colOff>105117</xdr:colOff>
      <xdr:row>19</xdr:row>
      <xdr:rowOff>2428875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6515" b="8795"/>
        <a:stretch>
          <a:fillRect/>
        </a:stretch>
      </xdr:blipFill>
      <xdr:spPr>
        <a:xfrm>
          <a:off x="790575" y="12992100"/>
          <a:ext cx="4915242" cy="2476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371475</xdr:colOff>
      <xdr:row>9</xdr:row>
      <xdr:rowOff>47625</xdr:rowOff>
    </xdr:from>
    <xdr:to>
      <xdr:col>9</xdr:col>
      <xdr:colOff>304125</xdr:colOff>
      <xdr:row>9</xdr:row>
      <xdr:rowOff>1029443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04825" y="2390775"/>
          <a:ext cx="5400000" cy="9818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390525</xdr:colOff>
      <xdr:row>12</xdr:row>
      <xdr:rowOff>0</xdr:rowOff>
    </xdr:from>
    <xdr:to>
      <xdr:col>9</xdr:col>
      <xdr:colOff>323175</xdr:colOff>
      <xdr:row>12</xdr:row>
      <xdr:rowOff>1607331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23875" y="4152900"/>
          <a:ext cx="5400000" cy="160733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404812</xdr:colOff>
      <xdr:row>21</xdr:row>
      <xdr:rowOff>71437</xdr:rowOff>
    </xdr:from>
    <xdr:to>
      <xdr:col>9</xdr:col>
      <xdr:colOff>332700</xdr:colOff>
      <xdr:row>21</xdr:row>
      <xdr:rowOff>2038350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b="34699"/>
        <a:stretch>
          <a:fillRect/>
        </a:stretch>
      </xdr:blipFill>
      <xdr:spPr>
        <a:xfrm>
          <a:off x="538162" y="16892587"/>
          <a:ext cx="5395238" cy="19669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0000"/>
  </sheetPr>
  <dimension ref="B1:P28"/>
  <sheetViews>
    <sheetView showGridLines="0" tabSelected="1" zoomScaleNormal="100" zoomScaleSheetLayoutView="100" workbookViewId="0"/>
  </sheetViews>
  <sheetFormatPr defaultRowHeight="15.75"/>
  <cols>
    <col min="1" max="2" width="1" style="11" customWidth="1"/>
    <col min="3" max="10" width="11.7109375" style="11" customWidth="1"/>
    <col min="11" max="11" width="1.140625" style="11" customWidth="1"/>
    <col min="12" max="12" width="9.28515625" style="11" customWidth="1"/>
    <col min="13" max="17" width="11.7109375" style="11" customWidth="1"/>
    <col min="18" max="16384" width="9.140625" style="11"/>
  </cols>
  <sheetData>
    <row r="1" spans="2:16" ht="9" customHeight="1"/>
    <row r="2" spans="2:16" s="64" customFormat="1" ht="18" customHeight="1">
      <c r="B2" s="65"/>
      <c r="C2" s="162" t="s">
        <v>76</v>
      </c>
      <c r="D2" s="162"/>
      <c r="E2" s="162"/>
      <c r="F2" s="162"/>
      <c r="G2" s="162"/>
      <c r="H2" s="162"/>
      <c r="I2" s="162"/>
      <c r="J2" s="162"/>
      <c r="K2" s="68"/>
      <c r="L2" s="69"/>
      <c r="M2" s="66"/>
      <c r="N2" s="66"/>
      <c r="O2" s="66"/>
      <c r="P2" s="66"/>
    </row>
    <row r="3" spans="2:16" s="70" customFormat="1" ht="38.25" customHeight="1">
      <c r="B3" s="71"/>
      <c r="C3" s="165" t="s">
        <v>77</v>
      </c>
      <c r="D3" s="165"/>
      <c r="E3" s="165"/>
      <c r="F3" s="165"/>
      <c r="G3" s="165"/>
      <c r="H3" s="165"/>
      <c r="I3" s="165"/>
      <c r="J3" s="165"/>
      <c r="K3" s="71"/>
    </row>
    <row r="4" spans="2:16">
      <c r="B4" s="54"/>
      <c r="C4" s="67"/>
      <c r="D4" s="54"/>
      <c r="E4" s="54"/>
      <c r="F4" s="54"/>
      <c r="G4" s="54"/>
      <c r="H4" s="54"/>
      <c r="I4" s="54"/>
      <c r="J4" s="54"/>
      <c r="K4" s="54"/>
    </row>
    <row r="5" spans="2:16">
      <c r="B5" s="54"/>
      <c r="C5" s="160" t="s">
        <v>78</v>
      </c>
      <c r="D5" s="160"/>
      <c r="E5" s="160"/>
      <c r="F5" s="160"/>
      <c r="G5" s="160"/>
      <c r="H5" s="160"/>
      <c r="I5" s="160"/>
      <c r="J5" s="160"/>
      <c r="K5" s="54"/>
    </row>
    <row r="6" spans="2:16">
      <c r="B6" s="54"/>
      <c r="C6" s="161" t="s">
        <v>79</v>
      </c>
      <c r="D6" s="161"/>
      <c r="E6" s="161"/>
      <c r="F6" s="161"/>
      <c r="G6" s="161"/>
      <c r="H6" s="161"/>
      <c r="I6" s="161"/>
      <c r="J6" s="161"/>
      <c r="K6" s="54"/>
    </row>
    <row r="7" spans="2:16">
      <c r="B7" s="54"/>
      <c r="C7" s="161" t="s">
        <v>80</v>
      </c>
      <c r="D7" s="161"/>
      <c r="E7" s="161"/>
      <c r="F7" s="161"/>
      <c r="G7" s="161"/>
      <c r="H7" s="161"/>
      <c r="I7" s="161"/>
      <c r="J7" s="161"/>
      <c r="K7" s="54"/>
    </row>
    <row r="8" spans="2:16" ht="15" customHeight="1">
      <c r="B8" s="54"/>
      <c r="C8" s="58"/>
      <c r="D8" s="58"/>
      <c r="E8" s="58"/>
      <c r="F8" s="58"/>
      <c r="G8" s="58"/>
      <c r="H8" s="58"/>
      <c r="I8" s="58"/>
      <c r="J8" s="58"/>
      <c r="K8" s="54"/>
    </row>
    <row r="9" spans="2:16" ht="41.25" customHeight="1">
      <c r="B9" s="54"/>
      <c r="C9" s="160" t="s">
        <v>81</v>
      </c>
      <c r="D9" s="160"/>
      <c r="E9" s="160"/>
      <c r="F9" s="160"/>
      <c r="G9" s="160"/>
      <c r="H9" s="160"/>
      <c r="I9" s="160"/>
      <c r="J9" s="160"/>
      <c r="K9" s="54"/>
    </row>
    <row r="10" spans="2:16" ht="84" customHeight="1">
      <c r="B10" s="54"/>
      <c r="C10" s="159"/>
      <c r="D10" s="159"/>
      <c r="E10" s="159"/>
      <c r="F10" s="159"/>
      <c r="G10" s="159"/>
      <c r="H10" s="159"/>
      <c r="I10" s="159"/>
      <c r="J10" s="159"/>
      <c r="K10" s="54"/>
    </row>
    <row r="11" spans="2:16" ht="13.5" customHeight="1">
      <c r="B11" s="54"/>
      <c r="C11" s="59"/>
      <c r="D11" s="59"/>
      <c r="E11" s="59"/>
      <c r="F11" s="59"/>
      <c r="G11" s="59"/>
      <c r="H11" s="59"/>
      <c r="I11" s="59"/>
      <c r="J11" s="59"/>
      <c r="K11" s="54"/>
    </row>
    <row r="12" spans="2:16" ht="42.75" customHeight="1">
      <c r="B12" s="54"/>
      <c r="C12" s="160" t="s">
        <v>82</v>
      </c>
      <c r="D12" s="160"/>
      <c r="E12" s="160"/>
      <c r="F12" s="160"/>
      <c r="G12" s="160"/>
      <c r="H12" s="160"/>
      <c r="I12" s="160"/>
      <c r="J12" s="160"/>
      <c r="K12" s="54"/>
    </row>
    <row r="13" spans="2:16" ht="137.25" customHeight="1">
      <c r="B13" s="54"/>
      <c r="C13" s="159"/>
      <c r="D13" s="159"/>
      <c r="E13" s="159"/>
      <c r="F13" s="159"/>
      <c r="G13" s="159"/>
      <c r="H13" s="159"/>
      <c r="I13" s="159"/>
      <c r="J13" s="159"/>
      <c r="K13" s="54"/>
    </row>
    <row r="14" spans="2:16" ht="41.25" customHeight="1">
      <c r="B14" s="54"/>
      <c r="C14" s="161" t="s">
        <v>83</v>
      </c>
      <c r="D14" s="161"/>
      <c r="E14" s="161"/>
      <c r="F14" s="161"/>
      <c r="G14" s="161"/>
      <c r="H14" s="161"/>
      <c r="I14" s="161"/>
      <c r="J14" s="161"/>
      <c r="K14" s="54"/>
    </row>
    <row r="15" spans="2:16" ht="237" customHeight="1">
      <c r="B15" s="54"/>
      <c r="C15" s="159"/>
      <c r="D15" s="159"/>
      <c r="E15" s="159"/>
      <c r="F15" s="159"/>
      <c r="G15" s="159"/>
      <c r="H15" s="159"/>
      <c r="I15" s="159"/>
      <c r="J15" s="159"/>
      <c r="K15" s="54"/>
    </row>
    <row r="16" spans="2:16">
      <c r="B16" s="54"/>
      <c r="C16" s="164" t="s">
        <v>84</v>
      </c>
      <c r="D16" s="164"/>
      <c r="E16" s="164"/>
      <c r="F16" s="164"/>
      <c r="G16" s="164"/>
      <c r="H16" s="164"/>
      <c r="I16" s="164"/>
      <c r="J16" s="164"/>
      <c r="K16" s="54"/>
    </row>
    <row r="17" spans="2:11" ht="71.25" customHeight="1">
      <c r="B17" s="54"/>
      <c r="C17" s="159"/>
      <c r="D17" s="159"/>
      <c r="E17" s="159"/>
      <c r="F17" s="159"/>
      <c r="G17" s="159"/>
      <c r="H17" s="159"/>
      <c r="I17" s="159"/>
      <c r="J17" s="159"/>
      <c r="K17" s="54"/>
    </row>
    <row r="18" spans="2:11" ht="12.75" customHeight="1">
      <c r="B18" s="54"/>
      <c r="C18" s="59"/>
      <c r="D18" s="59"/>
      <c r="E18" s="59"/>
      <c r="F18" s="59"/>
      <c r="G18" s="59"/>
      <c r="H18" s="59"/>
      <c r="I18" s="59"/>
      <c r="J18" s="59"/>
      <c r="K18" s="54"/>
    </row>
    <row r="19" spans="2:11" ht="39.75" customHeight="1">
      <c r="B19" s="54"/>
      <c r="C19" s="160" t="s">
        <v>85</v>
      </c>
      <c r="D19" s="160"/>
      <c r="E19" s="160"/>
      <c r="F19" s="160"/>
      <c r="G19" s="160"/>
      <c r="H19" s="160"/>
      <c r="I19" s="160"/>
      <c r="J19" s="160"/>
      <c r="K19" s="54"/>
    </row>
    <row r="20" spans="2:11" ht="201" customHeight="1">
      <c r="B20" s="54"/>
      <c r="C20" s="159"/>
      <c r="D20" s="159"/>
      <c r="E20" s="159"/>
      <c r="F20" s="159"/>
      <c r="G20" s="159"/>
      <c r="H20" s="159"/>
      <c r="I20" s="159"/>
      <c r="J20" s="159"/>
      <c r="K20" s="54"/>
    </row>
    <row r="21" spans="2:11" ht="57" customHeight="1">
      <c r="B21" s="54"/>
      <c r="C21" s="160" t="s">
        <v>86</v>
      </c>
      <c r="D21" s="160"/>
      <c r="E21" s="160"/>
      <c r="F21" s="160"/>
      <c r="G21" s="160"/>
      <c r="H21" s="160"/>
      <c r="I21" s="160"/>
      <c r="J21" s="160"/>
      <c r="K21" s="54"/>
    </row>
    <row r="22" spans="2:11" ht="174.75" customHeight="1">
      <c r="B22" s="54"/>
      <c r="C22" s="159"/>
      <c r="D22" s="159"/>
      <c r="E22" s="159"/>
      <c r="F22" s="159"/>
      <c r="G22" s="159"/>
      <c r="H22" s="159"/>
      <c r="I22" s="159"/>
      <c r="J22" s="159"/>
      <c r="K22" s="54"/>
    </row>
    <row r="23" spans="2:11" ht="10.5" customHeight="1">
      <c r="B23" s="54"/>
      <c r="C23" s="59"/>
      <c r="D23" s="59"/>
      <c r="E23" s="59"/>
      <c r="F23" s="59"/>
      <c r="G23" s="59"/>
      <c r="H23" s="59"/>
      <c r="I23" s="59"/>
      <c r="J23" s="59"/>
      <c r="K23" s="54"/>
    </row>
    <row r="24" spans="2:11" ht="48.75" customHeight="1">
      <c r="B24" s="54"/>
      <c r="C24" s="160" t="s">
        <v>87</v>
      </c>
      <c r="D24" s="160"/>
      <c r="E24" s="160"/>
      <c r="F24" s="160"/>
      <c r="G24" s="160"/>
      <c r="H24" s="160"/>
      <c r="I24" s="160"/>
      <c r="J24" s="160"/>
      <c r="K24" s="54"/>
    </row>
    <row r="25" spans="2:11" ht="23.25" customHeight="1">
      <c r="B25" s="54"/>
      <c r="C25" s="159"/>
      <c r="D25" s="159"/>
      <c r="E25" s="159"/>
      <c r="F25" s="159"/>
      <c r="G25" s="159"/>
      <c r="H25" s="159"/>
      <c r="I25" s="159"/>
      <c r="J25" s="159"/>
      <c r="K25" s="54"/>
    </row>
    <row r="26" spans="2:11">
      <c r="B26" s="54"/>
      <c r="C26" s="163" t="s">
        <v>88</v>
      </c>
      <c r="D26" s="159"/>
      <c r="E26" s="159"/>
      <c r="F26" s="159"/>
      <c r="G26" s="159"/>
      <c r="H26" s="159"/>
      <c r="I26" s="159"/>
      <c r="J26" s="159"/>
      <c r="K26" s="54"/>
    </row>
    <row r="27" spans="2:11" ht="49.5" customHeight="1">
      <c r="B27" s="54"/>
      <c r="C27" s="159" t="s">
        <v>89</v>
      </c>
      <c r="D27" s="159"/>
      <c r="E27" s="159"/>
      <c r="F27" s="159"/>
      <c r="G27" s="159"/>
      <c r="H27" s="159"/>
      <c r="I27" s="159"/>
      <c r="J27" s="159"/>
      <c r="K27" s="54"/>
    </row>
    <row r="28" spans="2:11" ht="5.25" customHeight="1">
      <c r="B28" s="54"/>
      <c r="C28" s="54"/>
      <c r="D28" s="54"/>
      <c r="E28" s="54"/>
      <c r="F28" s="54"/>
      <c r="G28" s="54"/>
      <c r="H28" s="54"/>
      <c r="I28" s="54"/>
      <c r="J28" s="54"/>
      <c r="K28" s="54"/>
    </row>
  </sheetData>
  <mergeCells count="21">
    <mergeCell ref="C2:J2"/>
    <mergeCell ref="C25:J25"/>
    <mergeCell ref="C26:J26"/>
    <mergeCell ref="C27:J27"/>
    <mergeCell ref="C17:J17"/>
    <mergeCell ref="C19:J19"/>
    <mergeCell ref="C20:J20"/>
    <mergeCell ref="C21:J21"/>
    <mergeCell ref="C22:J22"/>
    <mergeCell ref="C24:J24"/>
    <mergeCell ref="C16:J16"/>
    <mergeCell ref="C3:J3"/>
    <mergeCell ref="C5:J5"/>
    <mergeCell ref="C6:J6"/>
    <mergeCell ref="C7:J7"/>
    <mergeCell ref="C9:J9"/>
    <mergeCell ref="C10:J10"/>
    <mergeCell ref="C12:J12"/>
    <mergeCell ref="C13:J13"/>
    <mergeCell ref="C14:J14"/>
    <mergeCell ref="C15:J15"/>
  </mergeCells>
  <pageMargins left="0.27559055118110237" right="0.27559055118110237" top="0.39370078740157483" bottom="0.39370078740157483" header="0.35433070866141736" footer="0.35433070866141736"/>
  <pageSetup paperSize="9" orientation="portrait" blackAndWhite="1" r:id="rId1"/>
  <headerFooter alignWithMargins="0"/>
  <rowBreaks count="1" manualBreakCount="1">
    <brk id="17" min="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FFFF00"/>
  </sheetPr>
  <dimension ref="A1:AH517"/>
  <sheetViews>
    <sheetView showGridLines="0" zoomScaleNormal="100" zoomScaleSheetLayoutView="100" workbookViewId="0"/>
  </sheetViews>
  <sheetFormatPr defaultRowHeight="15.75" outlineLevelRow="1"/>
  <cols>
    <col min="1" max="1" width="0.85546875" style="11" customWidth="1"/>
    <col min="2" max="2" width="1.140625" style="11" customWidth="1"/>
    <col min="3" max="5" width="9.140625" style="11"/>
    <col min="6" max="6" width="9.5703125" style="11" bestFit="1" customWidth="1"/>
    <col min="7" max="7" width="9.140625" style="11"/>
    <col min="8" max="8" width="13.42578125" style="11" bestFit="1" customWidth="1"/>
    <col min="9" max="12" width="9.140625" style="11"/>
    <col min="13" max="13" width="0.85546875" style="11" customWidth="1"/>
    <col min="14" max="14" width="9.5703125" style="11" customWidth="1"/>
    <col min="15" max="15" width="7.42578125" style="11" customWidth="1"/>
    <col min="16" max="17" width="9.140625" style="11"/>
    <col min="18" max="18" width="12.7109375" style="11" bestFit="1" customWidth="1"/>
    <col min="19" max="19" width="9.140625" style="11"/>
    <col min="20" max="20" width="13.85546875" style="11" customWidth="1"/>
    <col min="21" max="23" width="9.140625" style="11"/>
    <col min="24" max="24" width="10.42578125" style="11" customWidth="1"/>
    <col min="25" max="25" width="10.42578125" style="51" customWidth="1"/>
    <col min="26" max="26" width="17.28515625" style="51" customWidth="1"/>
    <col min="27" max="27" width="20" style="11" customWidth="1"/>
    <col min="28" max="28" width="7.140625" style="37" customWidth="1"/>
    <col min="29" max="29" width="12.28515625" style="51" customWidth="1"/>
    <col min="30" max="16384" width="9.140625" style="11"/>
  </cols>
  <sheetData>
    <row r="1" spans="1:34" ht="6" customHeight="1">
      <c r="A1" s="11" t="s">
        <v>48</v>
      </c>
    </row>
    <row r="2" spans="1:34" ht="6" customHeight="1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34" ht="33" customHeight="1">
      <c r="B3" s="54"/>
      <c r="C3" s="165" t="s">
        <v>0</v>
      </c>
      <c r="D3" s="165"/>
      <c r="E3" s="165"/>
      <c r="F3" s="165"/>
      <c r="G3" s="165"/>
      <c r="H3" s="165"/>
      <c r="I3" s="165"/>
      <c r="J3" s="165"/>
      <c r="K3" s="165"/>
      <c r="L3" s="165"/>
      <c r="M3" s="60"/>
      <c r="N3" s="166" t="s">
        <v>74</v>
      </c>
      <c r="O3" s="166"/>
      <c r="P3" s="166"/>
      <c r="Q3" s="166"/>
      <c r="R3" s="55">
        <f>I31+I45+I59+I81+I103+I119+I137+I153+I169+I185+I201+I219+I235+I251+I267+I283+I299+I315+I331+I353+I373+I393+I413+I431+I449+I465+I481+I497+I513</f>
        <v>0</v>
      </c>
    </row>
    <row r="4" spans="1:34" ht="8.25" customHeight="1">
      <c r="B4" s="54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56"/>
      <c r="O4" s="56"/>
      <c r="P4" s="56"/>
      <c r="Q4" s="56"/>
      <c r="R4" s="57"/>
    </row>
    <row r="5" spans="1:34" ht="19.5" customHeight="1" thickBot="1">
      <c r="B5" s="54"/>
      <c r="C5" s="197" t="s">
        <v>30</v>
      </c>
      <c r="D5" s="197"/>
      <c r="E5" s="197"/>
      <c r="F5" s="197"/>
      <c r="G5" s="197"/>
      <c r="H5" s="72"/>
      <c r="I5" s="60"/>
      <c r="J5" s="60"/>
      <c r="K5" s="60"/>
      <c r="L5" s="60"/>
      <c r="M5" s="60"/>
      <c r="N5" s="166" t="s">
        <v>75</v>
      </c>
      <c r="O5" s="166"/>
      <c r="P5" s="166"/>
      <c r="Q5" s="166"/>
      <c r="R5" s="167">
        <f>H33+H47+H61+H83+H105+H121+H139+H155+H171+H187+H203+H221+H237+H253+H269+H285+H301+H317+H333+H355+H375+H395+H415+H433+H451+H467+H483+H499+H515</f>
        <v>0</v>
      </c>
    </row>
    <row r="6" spans="1:34" ht="8.25" customHeight="1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166"/>
      <c r="O6" s="166"/>
      <c r="P6" s="166"/>
      <c r="Q6" s="166"/>
      <c r="R6" s="167"/>
      <c r="T6" s="34" t="str">
        <f>CONCATENATE($G$9,$G$21)</f>
        <v/>
      </c>
      <c r="U6" s="73">
        <v>1</v>
      </c>
      <c r="V6" s="73">
        <v>1</v>
      </c>
      <c r="W6" s="9" t="s">
        <v>13</v>
      </c>
      <c r="X6" s="10" t="str">
        <f>CONCATENATE(V6,W6)</f>
        <v>1Подметание пола без предварительного увлажнения</v>
      </c>
      <c r="Y6" s="74">
        <v>0.37</v>
      </c>
      <c r="Z6" s="74"/>
      <c r="AA6" s="42">
        <v>2160</v>
      </c>
      <c r="AD6" s="11" t="s">
        <v>13</v>
      </c>
    </row>
    <row r="7" spans="1:34" ht="15.75" customHeight="1">
      <c r="B7" s="54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75"/>
      <c r="N7" s="166"/>
      <c r="O7" s="166"/>
      <c r="P7" s="166"/>
      <c r="Q7" s="166"/>
      <c r="R7" s="167"/>
      <c r="T7" s="35" t="str">
        <f>CONCATENATE($G$9,$G$35)</f>
        <v/>
      </c>
      <c r="U7" s="76">
        <v>2</v>
      </c>
      <c r="V7" s="76">
        <v>1</v>
      </c>
      <c r="W7" s="12" t="s">
        <v>19</v>
      </c>
      <c r="X7" s="13" t="str">
        <f t="shared" ref="X7:X11" si="0">CONCATENATE(V7,W7)</f>
        <v>1Подметание пола с предварительным увлажнением</v>
      </c>
      <c r="Y7" s="15">
        <v>0.4</v>
      </c>
      <c r="Z7" s="15"/>
      <c r="AA7" s="45">
        <v>2000</v>
      </c>
      <c r="AD7" s="12" t="s">
        <v>19</v>
      </c>
    </row>
    <row r="8" spans="1:34" ht="7.5" customHeight="1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T8" s="35" t="str">
        <f>CONCATENATE($G$9,$G$49)</f>
        <v/>
      </c>
      <c r="U8" s="76">
        <v>3</v>
      </c>
      <c r="V8" s="76">
        <v>1</v>
      </c>
      <c r="W8" s="12" t="s">
        <v>14</v>
      </c>
      <c r="X8" s="13" t="str">
        <f t="shared" si="0"/>
        <v>1Мытье пола с применением моющих средств</v>
      </c>
      <c r="Y8" s="15">
        <v>1.1200000000000001</v>
      </c>
      <c r="Z8" s="15"/>
      <c r="AA8" s="45">
        <v>715</v>
      </c>
      <c r="AD8" s="11" t="s">
        <v>14</v>
      </c>
    </row>
    <row r="9" spans="1:34" ht="19.5" customHeight="1">
      <c r="B9" s="54"/>
      <c r="C9" s="199" t="s">
        <v>12</v>
      </c>
      <c r="D9" s="199"/>
      <c r="E9" s="199"/>
      <c r="F9" s="199"/>
      <c r="G9" s="77"/>
      <c r="H9" s="54"/>
      <c r="I9" s="54"/>
      <c r="J9" s="198" t="str">
        <f>IF(OR(AND(G9=1,G11=1),AND(G9=1,G13=1),AND(G9=1,G15=1),AND(G9=1,G17=1)),"Один и тот же номер группы может быть указан один раз",
IF(OR(AND(G9=2,G11=2),AND(G9=2,G13=2),AND(G9=2,G15=2),AND(G9=2,G17=2)),"Один и тот же номер группы может быть указан один раз",
IF(OR(AND(G9=3,G11=3),AND(G9=3,G13=3),AND(G9=3,G15=3),AND(G9=3,G17=3)),"Один и тот же номер группы может быть указан один раз",
IF(OR(AND(G9=4,G11=4),AND(G9=4,G13=4),AND(G9=4,G15=4),AND(G9=4,G17=4)),"Один и тот же номер группы может быть указан один раз",
IF(OR(AND(G9=5,G11=5),AND(G9=5,G13=5),AND(G9=5,G15=5),AND(G9=5,G17=5)),"Номер группы может быть указан один раз","")
))))</f>
        <v/>
      </c>
      <c r="K9" s="198"/>
      <c r="L9" s="198"/>
      <c r="M9" s="78"/>
      <c r="N9" s="168" t="str">
        <f>IF(H5="","",IF(R3&gt;H5,"Нормативная трудоемкость обслуживания превышает продолжительность рабочей смены!"))</f>
        <v/>
      </c>
      <c r="O9" s="168"/>
      <c r="P9" s="168"/>
      <c r="Q9" s="168"/>
      <c r="R9" s="168"/>
      <c r="S9" s="79"/>
      <c r="T9" s="35" t="str">
        <f>CONCATENATE($G$9,$G$71)</f>
        <v/>
      </c>
      <c r="U9" s="76">
        <v>4</v>
      </c>
      <c r="V9" s="76">
        <v>1</v>
      </c>
      <c r="W9" s="18" t="s">
        <v>15</v>
      </c>
      <c r="X9" s="13" t="str">
        <f t="shared" si="0"/>
        <v>1Мытье и уборка женского туалета</v>
      </c>
      <c r="Y9" s="14">
        <v>4.57</v>
      </c>
      <c r="Z9" s="14"/>
      <c r="AA9" s="80">
        <v>175</v>
      </c>
    </row>
    <row r="10" spans="1:34" ht="6.75" customHeight="1">
      <c r="B10" s="54"/>
      <c r="C10" s="54"/>
      <c r="D10" s="54"/>
      <c r="E10" s="54"/>
      <c r="F10" s="54"/>
      <c r="G10" s="81"/>
      <c r="H10" s="54"/>
      <c r="I10" s="78"/>
      <c r="J10" s="198"/>
      <c r="K10" s="198"/>
      <c r="L10" s="198"/>
      <c r="M10" s="78"/>
      <c r="N10" s="168"/>
      <c r="O10" s="168"/>
      <c r="P10" s="168"/>
      <c r="Q10" s="168"/>
      <c r="R10" s="168"/>
      <c r="S10" s="79"/>
      <c r="T10" s="35" t="str">
        <f>CONCATENATE($G$9,$G$93)</f>
        <v/>
      </c>
      <c r="U10" s="76">
        <v>5</v>
      </c>
      <c r="V10" s="76">
        <v>1</v>
      </c>
      <c r="W10" s="18" t="s">
        <v>16</v>
      </c>
      <c r="X10" s="13" t="str">
        <f t="shared" si="0"/>
        <v>1Мытье и уборка мужского туалета</v>
      </c>
      <c r="Y10" s="15">
        <v>5.33</v>
      </c>
      <c r="Z10" s="15"/>
      <c r="AA10" s="45">
        <v>150</v>
      </c>
      <c r="AD10" s="11" t="s">
        <v>15</v>
      </c>
    </row>
    <row r="11" spans="1:34" ht="19.5" customHeight="1" thickBot="1">
      <c r="B11" s="54"/>
      <c r="C11" s="199" t="s">
        <v>12</v>
      </c>
      <c r="D11" s="199"/>
      <c r="E11" s="199"/>
      <c r="F11" s="199"/>
      <c r="G11" s="77"/>
      <c r="H11" s="54"/>
      <c r="I11" s="78"/>
      <c r="J11" s="198"/>
      <c r="K11" s="198"/>
      <c r="L11" s="198"/>
      <c r="M11" s="78"/>
      <c r="N11" s="168"/>
      <c r="O11" s="168"/>
      <c r="P11" s="168"/>
      <c r="Q11" s="168"/>
      <c r="R11" s="168"/>
      <c r="S11" s="79"/>
      <c r="T11" s="36" t="str">
        <f>CONCATENATE($G$9,$H$109)</f>
        <v/>
      </c>
      <c r="U11" s="82"/>
      <c r="V11" s="83">
        <v>1</v>
      </c>
      <c r="W11" s="82" t="s">
        <v>17</v>
      </c>
      <c r="X11" s="16" t="str">
        <f t="shared" si="0"/>
        <v>1Мытье и уборка душевой комнаты</v>
      </c>
      <c r="Y11" s="17">
        <v>2.86</v>
      </c>
      <c r="Z11" s="17"/>
      <c r="AA11" s="48">
        <v>280</v>
      </c>
      <c r="AD11" s="11" t="s">
        <v>16</v>
      </c>
    </row>
    <row r="12" spans="1:34" ht="8.25" customHeight="1">
      <c r="B12" s="54"/>
      <c r="C12" s="54"/>
      <c r="D12" s="54"/>
      <c r="E12" s="54"/>
      <c r="F12" s="54"/>
      <c r="G12" s="81"/>
      <c r="H12" s="54"/>
      <c r="I12" s="78"/>
      <c r="J12" s="198"/>
      <c r="K12" s="198"/>
      <c r="L12" s="198"/>
      <c r="M12" s="78"/>
      <c r="N12" s="168"/>
      <c r="O12" s="168"/>
      <c r="P12" s="168"/>
      <c r="Q12" s="168"/>
      <c r="R12" s="168"/>
      <c r="S12" s="79"/>
      <c r="T12" s="34" t="str">
        <f>CONCATENATE($G$11,$G$21)</f>
        <v/>
      </c>
      <c r="U12" s="73"/>
      <c r="V12" s="73">
        <v>2</v>
      </c>
      <c r="W12" s="9" t="s">
        <v>13</v>
      </c>
      <c r="X12" s="10" t="str">
        <f>CONCATENATE(V12,W12)</f>
        <v>2Подметание пола без предварительного увлажнения</v>
      </c>
      <c r="Y12" s="74">
        <v>0.37</v>
      </c>
      <c r="Z12" s="74"/>
      <c r="AA12" s="42">
        <v>2160</v>
      </c>
      <c r="AD12" s="11" t="s">
        <v>17</v>
      </c>
    </row>
    <row r="13" spans="1:34" ht="19.5" customHeight="1">
      <c r="B13" s="54"/>
      <c r="C13" s="199" t="s">
        <v>12</v>
      </c>
      <c r="D13" s="199"/>
      <c r="E13" s="199"/>
      <c r="F13" s="199"/>
      <c r="G13" s="77"/>
      <c r="H13" s="54"/>
      <c r="I13" s="78"/>
      <c r="J13" s="198"/>
      <c r="K13" s="198"/>
      <c r="L13" s="198"/>
      <c r="M13" s="78"/>
      <c r="N13" s="79"/>
      <c r="O13" s="79"/>
      <c r="P13" s="79"/>
      <c r="Q13" s="79"/>
      <c r="R13" s="79"/>
      <c r="S13" s="79"/>
      <c r="T13" s="35" t="str">
        <f>CONCATENATE($G$11,$G$35)</f>
        <v/>
      </c>
      <c r="U13" s="76"/>
      <c r="V13" s="76">
        <v>2</v>
      </c>
      <c r="W13" s="12" t="s">
        <v>19</v>
      </c>
      <c r="X13" s="13" t="str">
        <f t="shared" ref="X13:X17" si="1">CONCATENATE(V13,W13)</f>
        <v>2Подметание пола с предварительным увлажнением</v>
      </c>
      <c r="Y13" s="15">
        <v>0.4</v>
      </c>
      <c r="Z13" s="15"/>
      <c r="AA13" s="45">
        <v>2000</v>
      </c>
    </row>
    <row r="14" spans="1:34" ht="6" customHeight="1">
      <c r="B14" s="54"/>
      <c r="C14" s="54"/>
      <c r="D14" s="54"/>
      <c r="E14" s="54"/>
      <c r="F14" s="54"/>
      <c r="G14" s="81"/>
      <c r="H14" s="54"/>
      <c r="I14" s="78"/>
      <c r="J14" s="198"/>
      <c r="K14" s="198"/>
      <c r="L14" s="198"/>
      <c r="M14" s="78"/>
      <c r="N14" s="79"/>
      <c r="O14" s="79"/>
      <c r="P14" s="79"/>
      <c r="Q14" s="79"/>
      <c r="R14" s="79"/>
      <c r="S14" s="79"/>
      <c r="T14" s="35" t="str">
        <f>CONCATENATE($G$11,$G$49)</f>
        <v/>
      </c>
      <c r="U14" s="76"/>
      <c r="V14" s="76">
        <v>2</v>
      </c>
      <c r="W14" s="12" t="s">
        <v>14</v>
      </c>
      <c r="X14" s="13" t="str">
        <f t="shared" si="1"/>
        <v>2Мытье пола с применением моющих средств</v>
      </c>
      <c r="Y14" s="15">
        <v>1.1200000000000001</v>
      </c>
      <c r="Z14" s="15"/>
      <c r="AA14" s="45">
        <v>715</v>
      </c>
      <c r="AD14" s="11">
        <v>1</v>
      </c>
      <c r="AE14" s="11">
        <v>2</v>
      </c>
      <c r="AF14" s="11">
        <v>3</v>
      </c>
      <c r="AG14" s="11">
        <v>4</v>
      </c>
      <c r="AH14" s="11">
        <v>5</v>
      </c>
    </row>
    <row r="15" spans="1:34" ht="19.5" customHeight="1">
      <c r="B15" s="54"/>
      <c r="C15" s="199" t="s">
        <v>12</v>
      </c>
      <c r="D15" s="199"/>
      <c r="E15" s="199"/>
      <c r="F15" s="199"/>
      <c r="G15" s="77"/>
      <c r="H15" s="54"/>
      <c r="I15" s="78"/>
      <c r="J15" s="198"/>
      <c r="K15" s="198"/>
      <c r="L15" s="198"/>
      <c r="M15" s="78"/>
      <c r="N15" s="79"/>
      <c r="O15" s="79"/>
      <c r="P15" s="79"/>
      <c r="Q15" s="79"/>
      <c r="R15" s="79"/>
      <c r="S15" s="79"/>
      <c r="T15" s="35" t="str">
        <f>CONCATENATE($G$11,$G$71)</f>
        <v/>
      </c>
      <c r="U15" s="76"/>
      <c r="V15" s="76">
        <v>2</v>
      </c>
      <c r="W15" s="18" t="s">
        <v>15</v>
      </c>
      <c r="X15" s="13" t="str">
        <f t="shared" si="1"/>
        <v>2Мытье и уборка женского туалета</v>
      </c>
      <c r="Y15" s="14">
        <v>4.57</v>
      </c>
      <c r="Z15" s="14"/>
      <c r="AA15" s="80">
        <v>175</v>
      </c>
    </row>
    <row r="16" spans="1:34" ht="6.75" customHeight="1">
      <c r="B16" s="54"/>
      <c r="C16" s="54"/>
      <c r="D16" s="54"/>
      <c r="E16" s="54"/>
      <c r="F16" s="54"/>
      <c r="G16" s="81"/>
      <c r="H16" s="54"/>
      <c r="I16" s="78"/>
      <c r="J16" s="198"/>
      <c r="K16" s="198"/>
      <c r="L16" s="198"/>
      <c r="M16" s="78"/>
      <c r="N16" s="79"/>
      <c r="O16" s="79"/>
      <c r="P16" s="79"/>
      <c r="Q16" s="79"/>
      <c r="R16" s="79"/>
      <c r="S16" s="79"/>
      <c r="T16" s="35" t="str">
        <f>CONCATENATE($G$11,$G$93)</f>
        <v/>
      </c>
      <c r="U16" s="76"/>
      <c r="V16" s="76">
        <v>2</v>
      </c>
      <c r="W16" s="18" t="s">
        <v>16</v>
      </c>
      <c r="X16" s="13" t="str">
        <f t="shared" si="1"/>
        <v>2Мытье и уборка мужского туалета</v>
      </c>
      <c r="Y16" s="15">
        <v>5.33</v>
      </c>
      <c r="Z16" s="15"/>
      <c r="AA16" s="45">
        <v>150</v>
      </c>
    </row>
    <row r="17" spans="2:30" ht="19.5" customHeight="1" thickBot="1">
      <c r="B17" s="54"/>
      <c r="C17" s="199" t="s">
        <v>12</v>
      </c>
      <c r="D17" s="199"/>
      <c r="E17" s="199"/>
      <c r="F17" s="199"/>
      <c r="G17" s="84"/>
      <c r="H17" s="54"/>
      <c r="I17" s="78"/>
      <c r="J17" s="198"/>
      <c r="K17" s="198"/>
      <c r="L17" s="198"/>
      <c r="M17" s="78"/>
      <c r="N17" s="79"/>
      <c r="O17" s="79"/>
      <c r="P17" s="79"/>
      <c r="Q17" s="79"/>
      <c r="R17" s="79"/>
      <c r="S17" s="79"/>
      <c r="T17" s="36" t="str">
        <f>CONCATENATE($G$11,$H$109)</f>
        <v/>
      </c>
      <c r="U17" s="82"/>
      <c r="V17" s="76">
        <v>2</v>
      </c>
      <c r="W17" s="82" t="s">
        <v>17</v>
      </c>
      <c r="X17" s="16" t="str">
        <f t="shared" si="1"/>
        <v>2Мытье и уборка душевой комнаты</v>
      </c>
      <c r="Y17" s="17">
        <v>2.86</v>
      </c>
      <c r="Z17" s="17"/>
      <c r="AA17" s="48">
        <v>280</v>
      </c>
    </row>
    <row r="18" spans="2:30" ht="6" customHeight="1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T18" s="34" t="str">
        <f>CONCATENATE($G$13,$G$21)</f>
        <v/>
      </c>
      <c r="U18" s="73"/>
      <c r="V18" s="73">
        <v>3</v>
      </c>
      <c r="W18" s="9" t="s">
        <v>13</v>
      </c>
      <c r="X18" s="10" t="str">
        <f>CONCATENATE(V18,W18)</f>
        <v>3Подметание пола без предварительного увлажнения</v>
      </c>
      <c r="Y18" s="74">
        <v>0.37</v>
      </c>
      <c r="Z18" s="74"/>
      <c r="AA18" s="42">
        <v>2160</v>
      </c>
    </row>
    <row r="19" spans="2:30" hidden="1">
      <c r="B19" s="54"/>
      <c r="C19" s="179" t="s">
        <v>33</v>
      </c>
      <c r="D19" s="180"/>
      <c r="E19" s="180"/>
      <c r="F19" s="180"/>
      <c r="G19" s="180"/>
      <c r="H19" s="180"/>
      <c r="I19" s="180"/>
      <c r="J19" s="180"/>
      <c r="K19" s="180"/>
      <c r="L19" s="181"/>
      <c r="M19" s="85"/>
      <c r="N19" s="86"/>
      <c r="O19" s="86"/>
      <c r="P19" s="86"/>
      <c r="Q19" s="86"/>
      <c r="R19" s="86"/>
      <c r="T19" s="35" t="str">
        <f>CONCATENATE($G$13,$G$35)</f>
        <v/>
      </c>
      <c r="U19" s="76"/>
      <c r="V19" s="87">
        <v>3</v>
      </c>
      <c r="W19" s="12" t="s">
        <v>19</v>
      </c>
      <c r="X19" s="13" t="str">
        <f t="shared" ref="X19:X23" si="2">CONCATENATE(V19,W19)</f>
        <v>3Подметание пола с предварительным увлажнением</v>
      </c>
      <c r="Y19" s="15">
        <v>0.4</v>
      </c>
      <c r="Z19" s="15"/>
      <c r="AA19" s="45">
        <v>2000</v>
      </c>
    </row>
    <row r="20" spans="2:30" hidden="1">
      <c r="B20" s="54"/>
      <c r="C20" s="88"/>
      <c r="D20" s="89"/>
      <c r="E20" s="89"/>
      <c r="F20" s="89"/>
      <c r="G20" s="89"/>
      <c r="H20" s="89"/>
      <c r="I20" s="89"/>
      <c r="J20" s="89"/>
      <c r="K20" s="89"/>
      <c r="L20" s="90"/>
      <c r="M20" s="89"/>
      <c r="N20" s="18"/>
      <c r="O20" s="18"/>
      <c r="P20" s="18"/>
      <c r="Q20" s="18"/>
      <c r="R20" s="18"/>
      <c r="T20" s="35" t="str">
        <f>CONCATENATE($G$13,$G$49)</f>
        <v/>
      </c>
      <c r="U20" s="76"/>
      <c r="V20" s="76">
        <v>3</v>
      </c>
      <c r="W20" s="18" t="s">
        <v>14</v>
      </c>
      <c r="X20" s="13" t="str">
        <f t="shared" si="2"/>
        <v>3Мытье пола с применением моющих средств</v>
      </c>
      <c r="Y20" s="15">
        <v>1.1200000000000001</v>
      </c>
      <c r="Z20" s="15"/>
      <c r="AA20" s="45">
        <v>715</v>
      </c>
    </row>
    <row r="21" spans="2:30" ht="31.5" hidden="1" customHeight="1">
      <c r="B21" s="54"/>
      <c r="C21" s="171" t="s">
        <v>18</v>
      </c>
      <c r="D21" s="172"/>
      <c r="E21" s="172"/>
      <c r="F21" s="172"/>
      <c r="G21" s="173"/>
      <c r="H21" s="173"/>
      <c r="I21" s="173"/>
      <c r="J21" s="173"/>
      <c r="K21" s="173"/>
      <c r="L21" s="174"/>
      <c r="M21" s="62"/>
      <c r="N21" s="91"/>
      <c r="O21" s="91"/>
      <c r="P21" s="91"/>
      <c r="Q21" s="91"/>
      <c r="R21" s="91"/>
      <c r="T21" s="35" t="str">
        <f>CONCATENATE($G$13,$G$71)</f>
        <v/>
      </c>
      <c r="U21" s="76"/>
      <c r="V21" s="76">
        <v>3</v>
      </c>
      <c r="W21" s="18" t="s">
        <v>15</v>
      </c>
      <c r="X21" s="13" t="str">
        <f t="shared" si="2"/>
        <v>3Мытье и уборка женского туалета</v>
      </c>
      <c r="Y21" s="14">
        <v>4.57</v>
      </c>
      <c r="Z21" s="14"/>
      <c r="AA21" s="80">
        <v>175</v>
      </c>
    </row>
    <row r="22" spans="2:30" ht="6" hidden="1" customHeight="1">
      <c r="B22" s="54"/>
      <c r="C22" s="88"/>
      <c r="D22" s="89"/>
      <c r="E22" s="89"/>
      <c r="F22" s="89"/>
      <c r="G22" s="89"/>
      <c r="H22" s="89"/>
      <c r="I22" s="89"/>
      <c r="J22" s="89"/>
      <c r="K22" s="89"/>
      <c r="L22" s="90"/>
      <c r="M22" s="89"/>
      <c r="N22" s="18"/>
      <c r="O22" s="18"/>
      <c r="P22" s="18"/>
      <c r="Q22" s="18"/>
      <c r="R22" s="18"/>
      <c r="T22" s="35" t="str">
        <f>CONCATENATE($G$13,$G$93)</f>
        <v/>
      </c>
      <c r="U22" s="76"/>
      <c r="V22" s="76">
        <v>3</v>
      </c>
      <c r="W22" s="18" t="s">
        <v>16</v>
      </c>
      <c r="X22" s="13" t="str">
        <f t="shared" si="2"/>
        <v>3Мытье и уборка мужского туалета</v>
      </c>
      <c r="Y22" s="15">
        <v>5.33</v>
      </c>
      <c r="Z22" s="15"/>
      <c r="AA22" s="45">
        <v>150</v>
      </c>
    </row>
    <row r="23" spans="2:30" ht="18" hidden="1" customHeight="1" thickBot="1">
      <c r="B23" s="54"/>
      <c r="C23" s="171" t="s">
        <v>27</v>
      </c>
      <c r="D23" s="172"/>
      <c r="E23" s="172"/>
      <c r="F23" s="172"/>
      <c r="G23" s="92"/>
      <c r="H23" s="89"/>
      <c r="I23" s="89"/>
      <c r="J23" s="89"/>
      <c r="K23" s="89"/>
      <c r="L23" s="90"/>
      <c r="M23" s="89"/>
      <c r="N23" s="18"/>
      <c r="O23" s="18"/>
      <c r="P23" s="18"/>
      <c r="Q23" s="18"/>
      <c r="R23" s="18"/>
      <c r="T23" s="36" t="str">
        <f>CONCATENATE($G$13,$H$109)</f>
        <v/>
      </c>
      <c r="U23" s="82"/>
      <c r="V23" s="76">
        <v>3</v>
      </c>
      <c r="W23" s="82" t="s">
        <v>17</v>
      </c>
      <c r="X23" s="16" t="str">
        <f t="shared" si="2"/>
        <v>3Мытье и уборка душевой комнаты</v>
      </c>
      <c r="Y23" s="17">
        <v>2.86</v>
      </c>
      <c r="Z23" s="17"/>
      <c r="AA23" s="48">
        <v>280</v>
      </c>
    </row>
    <row r="24" spans="2:30" ht="5.25" hidden="1" customHeight="1">
      <c r="B24" s="54"/>
      <c r="C24" s="88"/>
      <c r="D24" s="89"/>
      <c r="E24" s="89"/>
      <c r="F24" s="89"/>
      <c r="G24" s="89"/>
      <c r="H24" s="89"/>
      <c r="I24" s="89"/>
      <c r="J24" s="89"/>
      <c r="K24" s="89"/>
      <c r="L24" s="90"/>
      <c r="M24" s="89"/>
      <c r="N24" s="18"/>
      <c r="O24" s="18"/>
      <c r="P24" s="18"/>
      <c r="Q24" s="18"/>
      <c r="R24" s="18"/>
      <c r="T24" s="34" t="str">
        <f>CONCATENATE($G$15,$G$21)</f>
        <v/>
      </c>
      <c r="U24" s="73"/>
      <c r="V24" s="73">
        <v>4</v>
      </c>
      <c r="W24" s="9" t="s">
        <v>13</v>
      </c>
      <c r="X24" s="10" t="str">
        <f>CONCATENATE(V24,W24)</f>
        <v>4Подметание пола без предварительного увлажнения</v>
      </c>
      <c r="Y24" s="74">
        <v>0.37</v>
      </c>
      <c r="Z24" s="74"/>
      <c r="AA24" s="42">
        <v>2160</v>
      </c>
    </row>
    <row r="25" spans="2:30" ht="18" hidden="1" customHeight="1">
      <c r="B25" s="54"/>
      <c r="C25" s="171" t="s">
        <v>92</v>
      </c>
      <c r="D25" s="172"/>
      <c r="E25" s="172"/>
      <c r="F25" s="172"/>
      <c r="G25" s="172"/>
      <c r="H25" s="93">
        <f>IFERROR(VLOOKUP($T$6,$X$6:$AA$11,2,FALSE),0)</f>
        <v>0</v>
      </c>
      <c r="I25" s="89"/>
      <c r="J25" s="89"/>
      <c r="K25" s="89"/>
      <c r="L25" s="90"/>
      <c r="M25" s="89"/>
      <c r="N25" s="18"/>
      <c r="O25" s="18"/>
      <c r="P25" s="18"/>
      <c r="Q25" s="18"/>
      <c r="R25" s="18"/>
      <c r="T25" s="35" t="str">
        <f>CONCATENATE($G$15,$G$35)</f>
        <v/>
      </c>
      <c r="U25" s="76"/>
      <c r="V25" s="87">
        <v>4</v>
      </c>
      <c r="W25" s="12" t="s">
        <v>19</v>
      </c>
      <c r="X25" s="13" t="str">
        <f t="shared" ref="X25:X29" si="3">CONCATENATE(V25,W25)</f>
        <v>4Подметание пола с предварительным увлажнением</v>
      </c>
      <c r="Y25" s="15">
        <v>0.4</v>
      </c>
      <c r="Z25" s="15"/>
      <c r="AA25" s="45">
        <v>2000</v>
      </c>
      <c r="AD25" s="76" t="s">
        <v>11</v>
      </c>
    </row>
    <row r="26" spans="2:30" ht="6" hidden="1" customHeight="1">
      <c r="B26" s="54"/>
      <c r="C26" s="88"/>
      <c r="D26" s="89"/>
      <c r="E26" s="89"/>
      <c r="F26" s="89"/>
      <c r="G26" s="89"/>
      <c r="H26" s="89"/>
      <c r="I26" s="89"/>
      <c r="J26" s="89"/>
      <c r="K26" s="89"/>
      <c r="L26" s="90"/>
      <c r="M26" s="89"/>
      <c r="N26" s="18"/>
      <c r="O26" s="18"/>
      <c r="P26" s="18"/>
      <c r="Q26" s="18"/>
      <c r="R26" s="18"/>
      <c r="T26" s="35" t="str">
        <f>CONCATENATE($G$15,$G$49)</f>
        <v/>
      </c>
      <c r="U26" s="76"/>
      <c r="V26" s="76">
        <v>4</v>
      </c>
      <c r="W26" s="18" t="s">
        <v>14</v>
      </c>
      <c r="X26" s="13" t="str">
        <f t="shared" si="3"/>
        <v>4Мытье пола с применением моющих средств</v>
      </c>
      <c r="Y26" s="15">
        <v>1.1200000000000001</v>
      </c>
      <c r="Z26" s="15"/>
      <c r="AA26" s="45">
        <v>715</v>
      </c>
    </row>
    <row r="27" spans="2:30" ht="18" hidden="1" customHeight="1">
      <c r="B27" s="54"/>
      <c r="C27" s="171" t="s">
        <v>93</v>
      </c>
      <c r="D27" s="172"/>
      <c r="E27" s="172"/>
      <c r="F27" s="94">
        <f>IFERROR(VLOOKUP($T$6,$X$6:$AA$11,4,FALSE),0)</f>
        <v>0</v>
      </c>
      <c r="G27" s="172" t="s">
        <v>47</v>
      </c>
      <c r="H27" s="172"/>
      <c r="I27" s="172"/>
      <c r="J27" s="172"/>
      <c r="K27" s="172"/>
      <c r="L27" s="95"/>
      <c r="M27" s="96"/>
      <c r="N27" s="97"/>
      <c r="O27" s="97"/>
      <c r="P27" s="97"/>
      <c r="Q27" s="97"/>
      <c r="R27" s="97"/>
      <c r="T27" s="35" t="str">
        <f>CONCATENATE($G$15,$G$71)</f>
        <v/>
      </c>
      <c r="U27" s="76"/>
      <c r="V27" s="76">
        <v>4</v>
      </c>
      <c r="W27" s="18" t="s">
        <v>15</v>
      </c>
      <c r="X27" s="13" t="str">
        <f t="shared" si="3"/>
        <v>4Мытье и уборка женского туалета</v>
      </c>
      <c r="Y27" s="14">
        <v>4.57</v>
      </c>
      <c r="Z27" s="14"/>
      <c r="AA27" s="80">
        <v>175</v>
      </c>
      <c r="AD27" s="98" t="s">
        <v>10</v>
      </c>
    </row>
    <row r="28" spans="2:30" ht="6" hidden="1" customHeight="1">
      <c r="B28" s="54"/>
      <c r="C28" s="61"/>
      <c r="D28" s="62"/>
      <c r="E28" s="62"/>
      <c r="F28" s="99"/>
      <c r="G28" s="62"/>
      <c r="H28" s="7"/>
      <c r="I28" s="7"/>
      <c r="J28" s="7"/>
      <c r="K28" s="7"/>
      <c r="L28" s="52"/>
      <c r="M28" s="7"/>
      <c r="N28" s="19"/>
      <c r="O28" s="19"/>
      <c r="P28" s="19"/>
      <c r="Q28" s="19"/>
      <c r="R28" s="19"/>
      <c r="T28" s="35" t="str">
        <f>CONCATENATE($G$15,$G$93)</f>
        <v/>
      </c>
      <c r="U28" s="76"/>
      <c r="V28" s="76">
        <v>4</v>
      </c>
      <c r="W28" s="18" t="s">
        <v>16</v>
      </c>
      <c r="X28" s="13" t="str">
        <f t="shared" si="3"/>
        <v>4Мытье и уборка мужского туалета</v>
      </c>
      <c r="Y28" s="15">
        <v>5.33</v>
      </c>
      <c r="Z28" s="15"/>
      <c r="AA28" s="45">
        <v>150</v>
      </c>
    </row>
    <row r="29" spans="2:30" ht="18" hidden="1" customHeight="1" thickBot="1">
      <c r="B29" s="54"/>
      <c r="C29" s="171" t="s">
        <v>94</v>
      </c>
      <c r="D29" s="172"/>
      <c r="E29" s="172"/>
      <c r="F29" s="100"/>
      <c r="G29" s="62"/>
      <c r="H29" s="7"/>
      <c r="I29" s="7"/>
      <c r="J29" s="7"/>
      <c r="K29" s="7"/>
      <c r="L29" s="52"/>
      <c r="M29" s="7"/>
      <c r="N29" s="19"/>
      <c r="O29" s="19"/>
      <c r="P29" s="19"/>
      <c r="Q29" s="19"/>
      <c r="R29" s="19"/>
      <c r="T29" s="36" t="str">
        <f>CONCATENATE($G$15,$H$109)</f>
        <v/>
      </c>
      <c r="U29" s="82"/>
      <c r="V29" s="76">
        <v>4</v>
      </c>
      <c r="W29" s="82" t="s">
        <v>17</v>
      </c>
      <c r="X29" s="16" t="str">
        <f t="shared" si="3"/>
        <v>4Мытье и уборка душевой комнаты</v>
      </c>
      <c r="Y29" s="17">
        <v>2.86</v>
      </c>
      <c r="Z29" s="17"/>
      <c r="AA29" s="48">
        <v>280</v>
      </c>
    </row>
    <row r="30" spans="2:30" ht="6" hidden="1" customHeight="1">
      <c r="B30" s="54"/>
      <c r="C30" s="61"/>
      <c r="D30" s="62"/>
      <c r="E30" s="62"/>
      <c r="F30" s="99"/>
      <c r="G30" s="62"/>
      <c r="H30" s="7"/>
      <c r="I30" s="7"/>
      <c r="J30" s="7"/>
      <c r="K30" s="7"/>
      <c r="L30" s="52"/>
      <c r="M30" s="7"/>
      <c r="N30" s="19"/>
      <c r="O30" s="19"/>
      <c r="P30" s="19"/>
      <c r="Q30" s="19"/>
      <c r="R30" s="19"/>
      <c r="T30" s="34" t="str">
        <f>CONCATENATE($G$17,$G$21)</f>
        <v/>
      </c>
      <c r="U30" s="73"/>
      <c r="V30" s="73">
        <v>5</v>
      </c>
      <c r="W30" s="9" t="s">
        <v>13</v>
      </c>
      <c r="X30" s="10" t="str">
        <f>CONCATENATE(V30,W30)</f>
        <v>5Подметание пола без предварительного увлажнения</v>
      </c>
      <c r="Y30" s="74">
        <v>0.37</v>
      </c>
      <c r="Z30" s="74"/>
      <c r="AA30" s="42">
        <v>2160</v>
      </c>
    </row>
    <row r="31" spans="2:30" ht="18" hidden="1" customHeight="1">
      <c r="B31" s="54"/>
      <c r="C31" s="171" t="s">
        <v>28</v>
      </c>
      <c r="D31" s="172"/>
      <c r="E31" s="172"/>
      <c r="F31" s="172"/>
      <c r="G31" s="172"/>
      <c r="H31" s="172"/>
      <c r="I31" s="101">
        <f>IF($G$23="",$F$29/100*$H$25,$F$29/100*$H$25*IFERROR(VLOOKUP('Коэффициенты повторяемости'!$K$3,'Коэффициенты повторяемости'!$O$3:$P$102,2,FALSE),0))</f>
        <v>0</v>
      </c>
      <c r="J31" s="7"/>
      <c r="K31" s="7"/>
      <c r="L31" s="52"/>
      <c r="M31" s="7"/>
      <c r="N31" s="19"/>
      <c r="O31" s="19"/>
      <c r="P31" s="19"/>
      <c r="Q31" s="19"/>
      <c r="R31" s="19"/>
      <c r="T31" s="35" t="str">
        <f>CONCATENATE($G$17,$G$35)</f>
        <v/>
      </c>
      <c r="U31" s="76"/>
      <c r="V31" s="76">
        <v>5</v>
      </c>
      <c r="W31" s="18" t="s">
        <v>19</v>
      </c>
      <c r="X31" s="13" t="str">
        <f t="shared" ref="X31:X35" si="4">CONCATENATE(V31,W31)</f>
        <v>5Подметание пола с предварительным увлажнением</v>
      </c>
      <c r="Y31" s="15">
        <v>0.4</v>
      </c>
      <c r="Z31" s="15"/>
      <c r="AA31" s="45">
        <v>2000</v>
      </c>
    </row>
    <row r="32" spans="2:30" ht="5.25" hidden="1" customHeight="1">
      <c r="B32" s="54"/>
      <c r="C32" s="61"/>
      <c r="D32" s="62"/>
      <c r="E32" s="62"/>
      <c r="F32" s="99"/>
      <c r="G32" s="62"/>
      <c r="H32" s="7"/>
      <c r="I32" s="7"/>
      <c r="J32" s="7"/>
      <c r="K32" s="7"/>
      <c r="L32" s="52"/>
      <c r="M32" s="7"/>
      <c r="N32" s="19"/>
      <c r="O32" s="19"/>
      <c r="P32" s="19"/>
      <c r="Q32" s="19"/>
      <c r="R32" s="19"/>
      <c r="T32" s="35" t="str">
        <f>CONCATENATE($G$17,$G$49)</f>
        <v/>
      </c>
      <c r="U32" s="76"/>
      <c r="V32" s="76">
        <v>5</v>
      </c>
      <c r="W32" s="18" t="s">
        <v>14</v>
      </c>
      <c r="X32" s="13" t="str">
        <f t="shared" si="4"/>
        <v>5Мытье пола с применением моющих средств</v>
      </c>
      <c r="Y32" s="15">
        <v>1.1200000000000001</v>
      </c>
      <c r="Z32" s="15"/>
      <c r="AA32" s="45">
        <v>715</v>
      </c>
    </row>
    <row r="33" spans="2:30" ht="18" hidden="1" customHeight="1">
      <c r="B33" s="54"/>
      <c r="C33" s="175" t="s">
        <v>95</v>
      </c>
      <c r="D33" s="176"/>
      <c r="E33" s="176"/>
      <c r="F33" s="176"/>
      <c r="G33" s="176"/>
      <c r="H33" s="102">
        <f>IF($L$27="",0,IF($L$27&lt;1,IF($G$23="",$F$27,$F$27*IFERROR(VLOOKUP('Коэффициенты повторяемости'!$K$4,'Коэффициенты повторяемости'!$O$3:$P$102,2,FALSE),0))*0.85,IF(L27&gt;=1,IF(G23="",F27,F27*IFERROR(VLOOKUP('Коэффициенты повторяемости'!$K$4,'Коэффициенты повторяемости'!$O$3:$P$102,2,FALSE),0)))))</f>
        <v>0</v>
      </c>
      <c r="I33" s="182" t="str">
        <f>IF(L27="","Укажите ширину прохода между оборудованием","")</f>
        <v>Укажите ширину прохода между оборудованием</v>
      </c>
      <c r="J33" s="182"/>
      <c r="K33" s="182"/>
      <c r="L33" s="183"/>
      <c r="M33" s="8"/>
      <c r="N33" s="20"/>
      <c r="O33" s="20"/>
      <c r="P33" s="20"/>
      <c r="Q33" s="20"/>
      <c r="R33" s="20"/>
      <c r="T33" s="35" t="str">
        <f>CONCATENATE($G$17,$G$71)</f>
        <v/>
      </c>
      <c r="U33" s="76"/>
      <c r="V33" s="76">
        <v>5</v>
      </c>
      <c r="W33" s="18" t="s">
        <v>15</v>
      </c>
      <c r="X33" s="13" t="str">
        <f t="shared" si="4"/>
        <v>5Мытье и уборка женского туалета</v>
      </c>
      <c r="Y33" s="14">
        <v>4.57</v>
      </c>
      <c r="Z33" s="14"/>
      <c r="AA33" s="80">
        <v>175</v>
      </c>
    </row>
    <row r="34" spans="2:30" ht="8.25" hidden="1" customHeight="1">
      <c r="B34" s="54"/>
      <c r="C34" s="61"/>
      <c r="D34" s="62"/>
      <c r="E34" s="62"/>
      <c r="F34" s="99"/>
      <c r="G34" s="62"/>
      <c r="H34" s="7"/>
      <c r="I34" s="7"/>
      <c r="J34" s="7"/>
      <c r="K34" s="7"/>
      <c r="L34" s="52"/>
      <c r="M34" s="7"/>
      <c r="N34" s="19"/>
      <c r="O34" s="19"/>
      <c r="P34" s="19"/>
      <c r="Q34" s="19"/>
      <c r="R34" s="19"/>
      <c r="T34" s="35" t="str">
        <f>CONCATENATE($G$17,$G$93)</f>
        <v/>
      </c>
      <c r="U34" s="76"/>
      <c r="V34" s="76">
        <v>5</v>
      </c>
      <c r="W34" s="18" t="s">
        <v>16</v>
      </c>
      <c r="X34" s="13" t="str">
        <f t="shared" si="4"/>
        <v>5Мытье и уборка мужского туалета</v>
      </c>
      <c r="Y34" s="15">
        <v>5.33</v>
      </c>
      <c r="Z34" s="15"/>
      <c r="AA34" s="45">
        <v>150</v>
      </c>
    </row>
    <row r="35" spans="2:30" ht="31.5" hidden="1" customHeight="1" thickBot="1">
      <c r="B35" s="54"/>
      <c r="C35" s="184" t="s">
        <v>18</v>
      </c>
      <c r="D35" s="185"/>
      <c r="E35" s="185"/>
      <c r="F35" s="185"/>
      <c r="G35" s="186"/>
      <c r="H35" s="186"/>
      <c r="I35" s="186"/>
      <c r="J35" s="186"/>
      <c r="K35" s="186"/>
      <c r="L35" s="187"/>
      <c r="M35" s="62"/>
      <c r="N35" s="91"/>
      <c r="O35" s="91"/>
      <c r="P35" s="91"/>
      <c r="Q35" s="91"/>
      <c r="R35" s="91"/>
      <c r="T35" s="36" t="str">
        <f>CONCATENATE($G$17,$H$109)</f>
        <v/>
      </c>
      <c r="U35" s="82"/>
      <c r="V35" s="76">
        <v>5</v>
      </c>
      <c r="W35" s="82" t="s">
        <v>17</v>
      </c>
      <c r="X35" s="16" t="str">
        <f t="shared" si="4"/>
        <v>5Мытье и уборка душевой комнаты</v>
      </c>
      <c r="Y35" s="17">
        <v>2.86</v>
      </c>
      <c r="Z35" s="17"/>
      <c r="AA35" s="48">
        <v>280</v>
      </c>
    </row>
    <row r="36" spans="2:30" ht="6.75" hidden="1" customHeight="1">
      <c r="B36" s="54"/>
      <c r="C36" s="88"/>
      <c r="D36" s="89"/>
      <c r="E36" s="89"/>
      <c r="F36" s="89"/>
      <c r="G36" s="89"/>
      <c r="H36" s="89"/>
      <c r="I36" s="89"/>
      <c r="J36" s="89"/>
      <c r="K36" s="89"/>
      <c r="L36" s="90"/>
      <c r="M36" s="89"/>
      <c r="N36" s="18"/>
      <c r="O36" s="18"/>
      <c r="P36" s="18"/>
      <c r="Q36" s="18"/>
      <c r="R36" s="18"/>
      <c r="T36" s="76"/>
    </row>
    <row r="37" spans="2:30" ht="18" hidden="1" customHeight="1">
      <c r="B37" s="54"/>
      <c r="C37" s="171" t="s">
        <v>27</v>
      </c>
      <c r="D37" s="172"/>
      <c r="E37" s="172"/>
      <c r="F37" s="172"/>
      <c r="G37" s="92"/>
      <c r="H37" s="89"/>
      <c r="I37" s="89"/>
      <c r="J37" s="89"/>
      <c r="K37" s="89"/>
      <c r="L37" s="90"/>
      <c r="M37" s="89"/>
      <c r="N37" s="18"/>
      <c r="O37" s="18"/>
      <c r="P37" s="18"/>
      <c r="Q37" s="18"/>
      <c r="R37" s="18"/>
      <c r="T37" s="76"/>
    </row>
    <row r="38" spans="2:30" ht="4.5" hidden="1" customHeight="1">
      <c r="B38" s="54"/>
      <c r="C38" s="88"/>
      <c r="D38" s="89"/>
      <c r="E38" s="89"/>
      <c r="F38" s="89"/>
      <c r="G38" s="89"/>
      <c r="H38" s="89"/>
      <c r="I38" s="89"/>
      <c r="J38" s="89"/>
      <c r="K38" s="89"/>
      <c r="L38" s="90"/>
      <c r="M38" s="89"/>
      <c r="N38" s="18"/>
      <c r="O38" s="18"/>
      <c r="P38" s="18"/>
      <c r="Q38" s="18"/>
      <c r="R38" s="18"/>
      <c r="T38" s="76"/>
    </row>
    <row r="39" spans="2:30" ht="18" hidden="1" customHeight="1">
      <c r="B39" s="54"/>
      <c r="C39" s="171" t="s">
        <v>92</v>
      </c>
      <c r="D39" s="172"/>
      <c r="E39" s="172"/>
      <c r="F39" s="172"/>
      <c r="G39" s="172"/>
      <c r="H39" s="93">
        <f>IFERROR(VLOOKUP($T$7,$X$6:$AA$11,2,FALSE),0)</f>
        <v>0</v>
      </c>
      <c r="I39" s="89"/>
      <c r="J39" s="89"/>
      <c r="K39" s="89"/>
      <c r="L39" s="90"/>
      <c r="M39" s="89"/>
      <c r="N39" s="18"/>
      <c r="O39" s="18"/>
      <c r="P39" s="18"/>
      <c r="Q39" s="18"/>
      <c r="R39" s="18"/>
      <c r="AD39" s="76" t="s">
        <v>11</v>
      </c>
    </row>
    <row r="40" spans="2:30" ht="5.25" hidden="1" customHeight="1">
      <c r="B40" s="54"/>
      <c r="C40" s="88"/>
      <c r="D40" s="89"/>
      <c r="E40" s="89"/>
      <c r="F40" s="89"/>
      <c r="G40" s="89"/>
      <c r="H40" s="89"/>
      <c r="I40" s="89"/>
      <c r="J40" s="89"/>
      <c r="K40" s="89"/>
      <c r="L40" s="90"/>
      <c r="M40" s="89"/>
      <c r="N40" s="18"/>
      <c r="O40" s="18"/>
      <c r="P40" s="18"/>
      <c r="Q40" s="18"/>
      <c r="R40" s="18"/>
    </row>
    <row r="41" spans="2:30" ht="18" hidden="1" customHeight="1">
      <c r="B41" s="54"/>
      <c r="C41" s="171" t="s">
        <v>93</v>
      </c>
      <c r="D41" s="172"/>
      <c r="E41" s="172"/>
      <c r="F41" s="94">
        <f>IFERROR(VLOOKUP($T$7,$X$6:$AA$11,4,FALSE),0)</f>
        <v>0</v>
      </c>
      <c r="G41" s="172" t="s">
        <v>47</v>
      </c>
      <c r="H41" s="172"/>
      <c r="I41" s="172"/>
      <c r="J41" s="172"/>
      <c r="K41" s="172"/>
      <c r="L41" s="95"/>
      <c r="M41" s="96"/>
      <c r="N41" s="97"/>
      <c r="O41" s="97"/>
      <c r="P41" s="97"/>
      <c r="Q41" s="97"/>
      <c r="R41" s="97"/>
      <c r="AD41" s="98" t="s">
        <v>10</v>
      </c>
    </row>
    <row r="42" spans="2:30" ht="6" hidden="1" customHeight="1">
      <c r="B42" s="54"/>
      <c r="C42" s="61"/>
      <c r="D42" s="62"/>
      <c r="E42" s="62"/>
      <c r="F42" s="99"/>
      <c r="G42" s="62"/>
      <c r="H42" s="7"/>
      <c r="I42" s="7"/>
      <c r="J42" s="7"/>
      <c r="K42" s="7"/>
      <c r="L42" s="52"/>
      <c r="M42" s="7"/>
      <c r="N42" s="19"/>
      <c r="O42" s="19"/>
      <c r="P42" s="19"/>
      <c r="Q42" s="19"/>
      <c r="R42" s="19"/>
      <c r="T42" s="76"/>
    </row>
    <row r="43" spans="2:30" ht="18" hidden="1" customHeight="1">
      <c r="B43" s="54"/>
      <c r="C43" s="171" t="s">
        <v>94</v>
      </c>
      <c r="D43" s="172"/>
      <c r="E43" s="172"/>
      <c r="F43" s="100"/>
      <c r="G43" s="89"/>
      <c r="H43" s="62"/>
      <c r="I43" s="62"/>
      <c r="J43" s="62"/>
      <c r="K43" s="89"/>
      <c r="L43" s="52"/>
      <c r="M43" s="7"/>
      <c r="N43" s="19"/>
      <c r="O43" s="19"/>
      <c r="P43" s="19"/>
      <c r="Q43" s="19"/>
      <c r="R43" s="19"/>
      <c r="T43" s="76"/>
    </row>
    <row r="44" spans="2:30" ht="6" hidden="1" customHeight="1">
      <c r="B44" s="54"/>
      <c r="C44" s="61"/>
      <c r="D44" s="62"/>
      <c r="E44" s="62"/>
      <c r="F44" s="99"/>
      <c r="G44" s="62"/>
      <c r="H44" s="7"/>
      <c r="I44" s="7"/>
      <c r="J44" s="7"/>
      <c r="K44" s="7"/>
      <c r="L44" s="52"/>
      <c r="M44" s="7"/>
      <c r="N44" s="19"/>
      <c r="O44" s="19"/>
      <c r="P44" s="19"/>
      <c r="Q44" s="19"/>
      <c r="R44" s="19"/>
      <c r="T44" s="76"/>
    </row>
    <row r="45" spans="2:30" ht="18" hidden="1" customHeight="1">
      <c r="B45" s="54"/>
      <c r="C45" s="171" t="s">
        <v>28</v>
      </c>
      <c r="D45" s="172"/>
      <c r="E45" s="172"/>
      <c r="F45" s="172"/>
      <c r="G45" s="172"/>
      <c r="H45" s="172"/>
      <c r="I45" s="101">
        <f>IF($G$37="",$F$43/100*$H$39,$F$43/100*$H$39*IFERROR(VLOOKUP('Коэффициенты повторяемости'!$K$5,'Коэффициенты повторяемости'!$O$3:$P$102,2,FALSE),0))</f>
        <v>0</v>
      </c>
      <c r="J45" s="7"/>
      <c r="K45" s="7"/>
      <c r="L45" s="52"/>
      <c r="M45" s="7"/>
      <c r="N45" s="19"/>
      <c r="O45" s="19"/>
      <c r="P45" s="19"/>
      <c r="Q45" s="19"/>
      <c r="R45" s="19"/>
      <c r="T45" s="76"/>
    </row>
    <row r="46" spans="2:30" ht="5.25" hidden="1" customHeight="1">
      <c r="B46" s="54"/>
      <c r="C46" s="61"/>
      <c r="D46" s="62"/>
      <c r="E46" s="62"/>
      <c r="F46" s="99"/>
      <c r="G46" s="62"/>
      <c r="H46" s="7"/>
      <c r="I46" s="7"/>
      <c r="J46" s="7"/>
      <c r="K46" s="7"/>
      <c r="L46" s="52"/>
      <c r="M46" s="7"/>
      <c r="N46" s="19"/>
      <c r="O46" s="19"/>
      <c r="P46" s="19"/>
      <c r="Q46" s="19"/>
      <c r="R46" s="19"/>
      <c r="T46" s="76"/>
    </row>
    <row r="47" spans="2:30" ht="18" hidden="1" customHeight="1">
      <c r="B47" s="54"/>
      <c r="C47" s="175" t="s">
        <v>95</v>
      </c>
      <c r="D47" s="176"/>
      <c r="E47" s="176"/>
      <c r="F47" s="176"/>
      <c r="G47" s="176"/>
      <c r="H47" s="102">
        <f>IF($L$41="",0,IF($L$41&lt;1,IF($G$37="",$F$41,$F$41*IFERROR(VLOOKUP('Коэффициенты повторяемости'!$K$6,'Коэффициенты повторяемости'!$O$3:$P$102,2,FALSE),0))*0.85,IF(L41&gt;=1,IF(G37="",F41,F41*IFERROR(VLOOKUP('Коэффициенты повторяемости'!$K$6,'Коэффициенты повторяемости'!$O$3:$P$102,2,FALSE),0)))))</f>
        <v>0</v>
      </c>
      <c r="I47" s="182" t="str">
        <f>IF(L41="","Укажите ширину прохода между оборудованием","")</f>
        <v>Укажите ширину прохода между оборудованием</v>
      </c>
      <c r="J47" s="182"/>
      <c r="K47" s="182"/>
      <c r="L47" s="183"/>
      <c r="M47" s="8"/>
      <c r="N47" s="20"/>
      <c r="O47" s="20"/>
      <c r="P47" s="20"/>
      <c r="Q47" s="20"/>
      <c r="R47" s="20"/>
      <c r="T47" s="76"/>
    </row>
    <row r="48" spans="2:30" ht="6.75" hidden="1" customHeight="1">
      <c r="B48" s="54"/>
      <c r="C48" s="61"/>
      <c r="D48" s="62"/>
      <c r="E48" s="62"/>
      <c r="F48" s="99"/>
      <c r="G48" s="62"/>
      <c r="H48" s="7"/>
      <c r="I48" s="7"/>
      <c r="J48" s="7"/>
      <c r="K48" s="7"/>
      <c r="L48" s="52"/>
      <c r="M48" s="7"/>
      <c r="N48" s="19"/>
      <c r="O48" s="19"/>
      <c r="P48" s="19"/>
      <c r="Q48" s="19"/>
      <c r="R48" s="19"/>
    </row>
    <row r="49" spans="2:30" ht="31.5" hidden="1" customHeight="1">
      <c r="B49" s="54"/>
      <c r="C49" s="184" t="s">
        <v>18</v>
      </c>
      <c r="D49" s="185"/>
      <c r="E49" s="185"/>
      <c r="F49" s="185"/>
      <c r="G49" s="186"/>
      <c r="H49" s="186"/>
      <c r="I49" s="186"/>
      <c r="J49" s="186"/>
      <c r="K49" s="186"/>
      <c r="L49" s="187"/>
      <c r="M49" s="62"/>
      <c r="N49" s="91"/>
      <c r="O49" s="91"/>
      <c r="P49" s="91"/>
      <c r="Q49" s="91"/>
      <c r="R49" s="91"/>
    </row>
    <row r="50" spans="2:30" ht="6.75" hidden="1" customHeight="1">
      <c r="B50" s="54"/>
      <c r="C50" s="88"/>
      <c r="D50" s="89"/>
      <c r="E50" s="89"/>
      <c r="F50" s="89"/>
      <c r="G50" s="89"/>
      <c r="H50" s="89"/>
      <c r="I50" s="89"/>
      <c r="J50" s="89"/>
      <c r="K50" s="89"/>
      <c r="L50" s="90"/>
      <c r="M50" s="89"/>
      <c r="N50" s="18"/>
      <c r="O50" s="18"/>
      <c r="P50" s="18"/>
      <c r="Q50" s="18"/>
      <c r="R50" s="18"/>
    </row>
    <row r="51" spans="2:30" ht="18" hidden="1" customHeight="1">
      <c r="B51" s="54"/>
      <c r="C51" s="171" t="s">
        <v>27</v>
      </c>
      <c r="D51" s="172"/>
      <c r="E51" s="172"/>
      <c r="F51" s="172"/>
      <c r="G51" s="92"/>
      <c r="H51" s="89"/>
      <c r="I51" s="89"/>
      <c r="J51" s="89"/>
      <c r="K51" s="89"/>
      <c r="L51" s="90"/>
      <c r="M51" s="89"/>
      <c r="N51" s="18"/>
      <c r="O51" s="18"/>
      <c r="P51" s="18"/>
      <c r="Q51" s="18"/>
      <c r="R51" s="18"/>
    </row>
    <row r="52" spans="2:30" ht="6" hidden="1" customHeight="1">
      <c r="B52" s="54"/>
      <c r="C52" s="88"/>
      <c r="D52" s="89"/>
      <c r="E52" s="89"/>
      <c r="F52" s="89"/>
      <c r="G52" s="89"/>
      <c r="H52" s="89"/>
      <c r="I52" s="89"/>
      <c r="J52" s="89"/>
      <c r="K52" s="89"/>
      <c r="L52" s="90"/>
      <c r="M52" s="89"/>
      <c r="N52" s="18"/>
      <c r="O52" s="18"/>
      <c r="P52" s="18"/>
      <c r="Q52" s="18"/>
      <c r="R52" s="18"/>
    </row>
    <row r="53" spans="2:30" ht="18" hidden="1" customHeight="1">
      <c r="B53" s="54"/>
      <c r="C53" s="171" t="s">
        <v>92</v>
      </c>
      <c r="D53" s="172"/>
      <c r="E53" s="172"/>
      <c r="F53" s="172"/>
      <c r="G53" s="172"/>
      <c r="H53" s="93">
        <f>IFERROR(VLOOKUP($T$8,$X$6:$AA$11,2,FALSE),0)</f>
        <v>0</v>
      </c>
      <c r="I53" s="89"/>
      <c r="J53" s="89"/>
      <c r="K53" s="89"/>
      <c r="L53" s="90"/>
      <c r="M53" s="89"/>
      <c r="N53" s="18"/>
      <c r="O53" s="18"/>
      <c r="P53" s="18"/>
      <c r="Q53" s="18"/>
      <c r="R53" s="18"/>
      <c r="T53" s="11">
        <v>3</v>
      </c>
      <c r="U53" s="11" t="str">
        <f>IF(F67="","",IF((T53-F67)&gt;0,1.02^(T53-F67),IF((F67-T53)&gt;0,0.98^(F67-T53),1)))</f>
        <v/>
      </c>
    </row>
    <row r="54" spans="2:30" ht="6" hidden="1" customHeight="1">
      <c r="B54" s="54"/>
      <c r="C54" s="88"/>
      <c r="D54" s="89"/>
      <c r="E54" s="89"/>
      <c r="F54" s="89"/>
      <c r="G54" s="89"/>
      <c r="H54" s="89"/>
      <c r="I54" s="89"/>
      <c r="J54" s="89"/>
      <c r="K54" s="89"/>
      <c r="L54" s="90"/>
      <c r="M54" s="89"/>
      <c r="N54" s="18"/>
      <c r="O54" s="18"/>
      <c r="P54" s="18"/>
      <c r="Q54" s="18"/>
      <c r="R54" s="18"/>
    </row>
    <row r="55" spans="2:30" ht="18" hidden="1" customHeight="1">
      <c r="B55" s="54"/>
      <c r="C55" s="171" t="s">
        <v>93</v>
      </c>
      <c r="D55" s="172"/>
      <c r="E55" s="172"/>
      <c r="F55" s="94">
        <f>IFERROR(VLOOKUP($T$8,$X$6:$AA$11,4,FALSE),0)</f>
        <v>0</v>
      </c>
      <c r="G55" s="172" t="s">
        <v>47</v>
      </c>
      <c r="H55" s="172"/>
      <c r="I55" s="172"/>
      <c r="J55" s="172"/>
      <c r="K55" s="172"/>
      <c r="L55" s="95"/>
      <c r="M55" s="96"/>
      <c r="N55" s="97"/>
      <c r="O55" s="97"/>
      <c r="P55" s="97"/>
      <c r="Q55" s="97"/>
      <c r="R55" s="97"/>
      <c r="T55" s="11">
        <v>2</v>
      </c>
      <c r="U55" s="11" t="str">
        <f>IF(F69="","",IF((T55-F69)&gt;0,1.02^(T55-F69),IF((F69-T55)&gt;0,0.98^(F69-T55),1)))</f>
        <v/>
      </c>
    </row>
    <row r="56" spans="2:30" ht="5.25" hidden="1" customHeight="1">
      <c r="B56" s="54"/>
      <c r="C56" s="61"/>
      <c r="D56" s="62"/>
      <c r="E56" s="62"/>
      <c r="F56" s="103"/>
      <c r="G56" s="62"/>
      <c r="H56" s="7"/>
      <c r="I56" s="7"/>
      <c r="J56" s="7"/>
      <c r="K56" s="7"/>
      <c r="L56" s="52"/>
      <c r="M56" s="7"/>
      <c r="N56" s="19"/>
      <c r="O56" s="19"/>
      <c r="P56" s="19"/>
      <c r="Q56" s="19"/>
      <c r="R56" s="19"/>
    </row>
    <row r="57" spans="2:30" ht="18" hidden="1" customHeight="1">
      <c r="B57" s="54"/>
      <c r="C57" s="171" t="s">
        <v>94</v>
      </c>
      <c r="D57" s="172"/>
      <c r="E57" s="172"/>
      <c r="F57" s="100"/>
      <c r="G57" s="62"/>
      <c r="H57" s="7"/>
      <c r="I57" s="7"/>
      <c r="J57" s="7"/>
      <c r="K57" s="7"/>
      <c r="L57" s="52"/>
      <c r="M57" s="7"/>
      <c r="N57" s="19"/>
      <c r="O57" s="19"/>
      <c r="P57" s="19"/>
      <c r="Q57" s="19"/>
      <c r="R57" s="19"/>
    </row>
    <row r="58" spans="2:30" ht="7.5" hidden="1" customHeight="1">
      <c r="B58" s="54"/>
      <c r="C58" s="61"/>
      <c r="D58" s="62"/>
      <c r="E58" s="62"/>
      <c r="F58" s="103"/>
      <c r="G58" s="62"/>
      <c r="H58" s="7"/>
      <c r="I58" s="7"/>
      <c r="J58" s="7"/>
      <c r="K58" s="7"/>
      <c r="L58" s="52"/>
      <c r="M58" s="7"/>
      <c r="N58" s="19"/>
      <c r="O58" s="19"/>
      <c r="P58" s="19"/>
      <c r="Q58" s="19"/>
      <c r="R58" s="19"/>
    </row>
    <row r="59" spans="2:30" ht="18" hidden="1" customHeight="1">
      <c r="B59" s="54"/>
      <c r="C59" s="171" t="s">
        <v>28</v>
      </c>
      <c r="D59" s="172"/>
      <c r="E59" s="172"/>
      <c r="F59" s="172"/>
      <c r="G59" s="172"/>
      <c r="H59" s="172"/>
      <c r="I59" s="101">
        <f>IF($G$51="",$F$57/100*$H$53,$F$57/100*$H$53*IFERROR(VLOOKUP('Коэффициенты повторяемости'!$K$7,'Коэффициенты повторяемости'!$O$3:$P$102,2,FALSE),0))</f>
        <v>0</v>
      </c>
      <c r="J59" s="7"/>
      <c r="K59" s="7"/>
      <c r="L59" s="52"/>
      <c r="M59" s="7"/>
      <c r="N59" s="19"/>
      <c r="O59" s="19"/>
      <c r="P59" s="19"/>
      <c r="Q59" s="19"/>
      <c r="R59" s="19"/>
      <c r="AD59" s="76" t="s">
        <v>11</v>
      </c>
    </row>
    <row r="60" spans="2:30" ht="6.75" hidden="1" customHeight="1">
      <c r="B60" s="54"/>
      <c r="C60" s="61"/>
      <c r="D60" s="62"/>
      <c r="E60" s="62"/>
      <c r="F60" s="103"/>
      <c r="G60" s="62"/>
      <c r="H60" s="7"/>
      <c r="I60" s="7"/>
      <c r="J60" s="7"/>
      <c r="K60" s="7"/>
      <c r="L60" s="52"/>
      <c r="M60" s="7"/>
      <c r="N60" s="19"/>
      <c r="O60" s="19"/>
      <c r="P60" s="19"/>
      <c r="Q60" s="19"/>
      <c r="R60" s="19"/>
    </row>
    <row r="61" spans="2:30" ht="18" hidden="1" customHeight="1">
      <c r="B61" s="54"/>
      <c r="C61" s="175" t="s">
        <v>95</v>
      </c>
      <c r="D61" s="176"/>
      <c r="E61" s="176"/>
      <c r="F61" s="176"/>
      <c r="G61" s="176"/>
      <c r="H61" s="102">
        <f>IF(L55="",0,IF(L55&lt;1,IF(G51="",F55,F55*IFERROR(VLOOKUP('Коэффициенты повторяемости'!$K$8,'Коэффициенты повторяемости'!$O$3:$P$102,2,FALSE),0))*0.85,IF(L55&gt;=1,IF(G51="",F55,F55*IFERROR(VLOOKUP('Коэффициенты повторяемости'!$K$8,'Коэффициенты повторяемости'!$O$3:$P$102,2,FALSE),0)))))</f>
        <v>0</v>
      </c>
      <c r="I61" s="182" t="str">
        <f>IF(L55="","Укажите ширину прохода между оборудованием","")</f>
        <v>Укажите ширину прохода между оборудованием</v>
      </c>
      <c r="J61" s="182"/>
      <c r="K61" s="182"/>
      <c r="L61" s="183"/>
      <c r="M61" s="8"/>
      <c r="N61" s="20"/>
      <c r="O61" s="20"/>
      <c r="P61" s="20"/>
      <c r="Q61" s="20"/>
      <c r="R61" s="20"/>
      <c r="AD61" s="98" t="s">
        <v>10</v>
      </c>
    </row>
    <row r="62" spans="2:30" hidden="1">
      <c r="B62" s="54"/>
      <c r="C62" s="104"/>
      <c r="D62" s="105"/>
      <c r="E62" s="105"/>
      <c r="F62" s="105"/>
      <c r="G62" s="105"/>
      <c r="H62" s="105"/>
      <c r="I62" s="105"/>
      <c r="J62" s="105"/>
      <c r="K62" s="105"/>
      <c r="L62" s="106"/>
      <c r="M62" s="89"/>
      <c r="N62" s="18"/>
      <c r="O62" s="18"/>
      <c r="P62" s="18"/>
      <c r="Q62" s="18"/>
      <c r="R62" s="18"/>
    </row>
    <row r="63" spans="2:30" hidden="1">
      <c r="B63" s="54"/>
      <c r="C63" s="202" t="s">
        <v>21</v>
      </c>
      <c r="D63" s="203"/>
      <c r="E63" s="203"/>
      <c r="F63" s="203"/>
      <c r="G63" s="203"/>
      <c r="H63" s="203"/>
      <c r="I63" s="203"/>
      <c r="J63" s="203"/>
      <c r="K63" s="203"/>
      <c r="L63" s="204"/>
      <c r="M63" s="107"/>
      <c r="N63" s="108"/>
      <c r="O63" s="108"/>
      <c r="P63" s="108"/>
      <c r="Q63" s="108"/>
      <c r="R63" s="108"/>
    </row>
    <row r="64" spans="2:30" ht="9" hidden="1" customHeight="1">
      <c r="B64" s="54"/>
      <c r="C64" s="88"/>
      <c r="D64" s="89"/>
      <c r="E64" s="89"/>
      <c r="F64" s="89"/>
      <c r="G64" s="89"/>
      <c r="H64" s="89"/>
      <c r="I64" s="89"/>
      <c r="J64" s="89"/>
      <c r="K64" s="89"/>
      <c r="L64" s="90"/>
      <c r="M64" s="89"/>
      <c r="N64" s="18"/>
      <c r="O64" s="18"/>
      <c r="P64" s="18"/>
      <c r="Q64" s="18"/>
      <c r="R64" s="18"/>
    </row>
    <row r="65" spans="2:21" hidden="1">
      <c r="B65" s="54"/>
      <c r="C65" s="205" t="s">
        <v>20</v>
      </c>
      <c r="D65" s="206"/>
      <c r="E65" s="206"/>
      <c r="F65" s="109"/>
      <c r="G65" s="89"/>
      <c r="H65" s="89"/>
      <c r="I65" s="89"/>
      <c r="J65" s="89"/>
      <c r="K65" s="89"/>
      <c r="L65" s="90"/>
      <c r="M65" s="89"/>
      <c r="N65" s="18"/>
      <c r="O65" s="18"/>
      <c r="P65" s="18"/>
      <c r="Q65" s="18"/>
      <c r="R65" s="18"/>
    </row>
    <row r="66" spans="2:21" ht="8.25" hidden="1" customHeight="1">
      <c r="B66" s="54"/>
      <c r="C66" s="110"/>
      <c r="D66" s="111"/>
      <c r="E66" s="111"/>
      <c r="F66" s="109"/>
      <c r="G66" s="89"/>
      <c r="H66" s="89"/>
      <c r="I66" s="89"/>
      <c r="J66" s="89"/>
      <c r="K66" s="89"/>
      <c r="L66" s="90"/>
      <c r="M66" s="89"/>
      <c r="N66" s="18"/>
      <c r="O66" s="18"/>
      <c r="P66" s="18"/>
      <c r="Q66" s="18"/>
      <c r="R66" s="18"/>
    </row>
    <row r="67" spans="2:21" ht="15" hidden="1" customHeight="1">
      <c r="B67" s="54"/>
      <c r="C67" s="110" t="s">
        <v>24</v>
      </c>
      <c r="D67" s="111"/>
      <c r="E67" s="111"/>
      <c r="F67" s="92"/>
      <c r="G67" s="109"/>
      <c r="H67" s="89"/>
      <c r="I67" s="89"/>
      <c r="J67" s="89"/>
      <c r="K67" s="89"/>
      <c r="L67" s="90"/>
      <c r="M67" s="89"/>
      <c r="N67" s="18"/>
      <c r="O67" s="18"/>
      <c r="P67" s="18"/>
      <c r="Q67" s="18"/>
      <c r="R67" s="18"/>
    </row>
    <row r="68" spans="2:21" ht="6.75" hidden="1" customHeight="1">
      <c r="B68" s="54"/>
      <c r="C68" s="110"/>
      <c r="D68" s="111"/>
      <c r="E68" s="111"/>
      <c r="F68" s="109"/>
      <c r="G68" s="89"/>
      <c r="H68" s="89"/>
      <c r="I68" s="89"/>
      <c r="J68" s="89"/>
      <c r="K68" s="89"/>
      <c r="L68" s="90"/>
      <c r="M68" s="89"/>
      <c r="N68" s="18"/>
      <c r="O68" s="18"/>
      <c r="P68" s="18"/>
      <c r="Q68" s="18"/>
      <c r="R68" s="18"/>
    </row>
    <row r="69" spans="2:21" ht="21.75" hidden="1" customHeight="1">
      <c r="B69" s="54"/>
      <c r="C69" s="110" t="s">
        <v>25</v>
      </c>
      <c r="D69" s="111"/>
      <c r="E69" s="111"/>
      <c r="F69" s="92"/>
      <c r="G69" s="109"/>
      <c r="H69" s="89"/>
      <c r="I69" s="89"/>
      <c r="J69" s="89"/>
      <c r="K69" s="89"/>
      <c r="L69" s="90"/>
      <c r="M69" s="89"/>
      <c r="N69" s="18"/>
      <c r="O69" s="18"/>
      <c r="P69" s="18"/>
      <c r="Q69" s="18"/>
      <c r="R69" s="18"/>
    </row>
    <row r="70" spans="2:21" ht="7.5" hidden="1" customHeight="1">
      <c r="B70" s="54"/>
      <c r="C70" s="110"/>
      <c r="D70" s="111"/>
      <c r="E70" s="111"/>
      <c r="F70" s="109"/>
      <c r="G70" s="89"/>
      <c r="H70" s="89"/>
      <c r="I70" s="89"/>
      <c r="J70" s="89"/>
      <c r="K70" s="89"/>
      <c r="L70" s="90"/>
      <c r="M70" s="89"/>
      <c r="N70" s="18"/>
      <c r="O70" s="18"/>
      <c r="P70" s="18"/>
      <c r="Q70" s="18"/>
      <c r="R70" s="18"/>
    </row>
    <row r="71" spans="2:21" hidden="1">
      <c r="B71" s="54"/>
      <c r="C71" s="171" t="s">
        <v>26</v>
      </c>
      <c r="D71" s="172"/>
      <c r="E71" s="172"/>
      <c r="F71" s="172"/>
      <c r="G71" s="173"/>
      <c r="H71" s="173"/>
      <c r="I71" s="173"/>
      <c r="J71" s="173"/>
      <c r="K71" s="173"/>
      <c r="L71" s="174"/>
      <c r="M71" s="62"/>
      <c r="N71" s="91"/>
      <c r="O71" s="91"/>
      <c r="P71" s="91"/>
      <c r="Q71" s="91"/>
      <c r="R71" s="91"/>
    </row>
    <row r="72" spans="2:21" ht="6.75" hidden="1" customHeight="1">
      <c r="B72" s="54"/>
      <c r="C72" s="110"/>
      <c r="D72" s="111"/>
      <c r="E72" s="111"/>
      <c r="F72" s="109"/>
      <c r="G72" s="89"/>
      <c r="H72" s="89"/>
      <c r="I72" s="89"/>
      <c r="J72" s="89"/>
      <c r="K72" s="89"/>
      <c r="L72" s="90"/>
      <c r="M72" s="89"/>
      <c r="N72" s="18"/>
      <c r="O72" s="18"/>
      <c r="P72" s="18"/>
      <c r="Q72" s="18"/>
      <c r="R72" s="18"/>
    </row>
    <row r="73" spans="2:21" ht="23.25" hidden="1" customHeight="1">
      <c r="B73" s="54"/>
      <c r="C73" s="171" t="s">
        <v>92</v>
      </c>
      <c r="D73" s="172"/>
      <c r="E73" s="172"/>
      <c r="F73" s="172"/>
      <c r="G73" s="172"/>
      <c r="H73" s="93">
        <f>IFERROR(VLOOKUP($T$9,$X$6:$AA$11,2,FALSE),0)</f>
        <v>0</v>
      </c>
      <c r="I73" s="89"/>
      <c r="J73" s="89"/>
      <c r="K73" s="89"/>
      <c r="L73" s="90"/>
      <c r="M73" s="89"/>
      <c r="N73" s="18"/>
      <c r="O73" s="18"/>
      <c r="P73" s="18"/>
      <c r="Q73" s="18"/>
      <c r="R73" s="18"/>
      <c r="T73" s="11">
        <v>3</v>
      </c>
      <c r="U73" s="11" t="str">
        <f>IF(F87="","",IF((T73-F87)&gt;0,1.02^(T73-F87),IF((F87-T73)&gt;0,0.98^(F87-T73),1)))</f>
        <v/>
      </c>
    </row>
    <row r="74" spans="2:21" ht="7.5" hidden="1" customHeight="1">
      <c r="B74" s="54"/>
      <c r="C74" s="88"/>
      <c r="D74" s="89"/>
      <c r="E74" s="89"/>
      <c r="F74" s="89"/>
      <c r="G74" s="89"/>
      <c r="H74" s="89"/>
      <c r="I74" s="89"/>
      <c r="J74" s="89"/>
      <c r="K74" s="89"/>
      <c r="L74" s="90"/>
      <c r="M74" s="89"/>
      <c r="N74" s="18"/>
      <c r="O74" s="18"/>
      <c r="P74" s="18"/>
      <c r="Q74" s="18"/>
      <c r="R74" s="18"/>
    </row>
    <row r="75" spans="2:21" ht="21" hidden="1" customHeight="1">
      <c r="B75" s="54"/>
      <c r="C75" s="171" t="s">
        <v>93</v>
      </c>
      <c r="D75" s="172"/>
      <c r="E75" s="172"/>
      <c r="F75" s="112">
        <f>IFERROR(VLOOKUP($T$9,$X$6:$AA$11,4,FALSE),0)</f>
        <v>0</v>
      </c>
      <c r="G75" s="62"/>
      <c r="H75" s="7"/>
      <c r="I75" s="89"/>
      <c r="J75" s="89"/>
      <c r="K75" s="89"/>
      <c r="L75" s="90"/>
      <c r="M75" s="89"/>
      <c r="N75" s="18"/>
      <c r="O75" s="18"/>
      <c r="P75" s="18"/>
      <c r="Q75" s="18"/>
      <c r="R75" s="18"/>
      <c r="T75" s="11">
        <v>2</v>
      </c>
      <c r="U75" s="11" t="str">
        <f>IF(F89="","",IF((T75-F89)&gt;0,1.02^(T75-F89),IF((F89-T75)&gt;0,0.98^(F89-T75),1)))</f>
        <v/>
      </c>
    </row>
    <row r="76" spans="2:21" ht="8.25" hidden="1" customHeight="1">
      <c r="B76" s="54"/>
      <c r="C76" s="61"/>
      <c r="D76" s="62"/>
      <c r="E76" s="62"/>
      <c r="F76" s="113"/>
      <c r="G76" s="62"/>
      <c r="H76" s="7"/>
      <c r="I76" s="89"/>
      <c r="J76" s="89"/>
      <c r="K76" s="89"/>
      <c r="L76" s="90"/>
      <c r="M76" s="89"/>
      <c r="N76" s="18"/>
      <c r="O76" s="18"/>
      <c r="P76" s="18"/>
      <c r="Q76" s="18"/>
      <c r="R76" s="18"/>
    </row>
    <row r="77" spans="2:21" ht="18.75" hidden="1" customHeight="1">
      <c r="B77" s="54"/>
      <c r="C77" s="171" t="s">
        <v>96</v>
      </c>
      <c r="D77" s="172"/>
      <c r="E77" s="172"/>
      <c r="F77" s="172"/>
      <c r="G77" s="100"/>
      <c r="H77" s="7"/>
      <c r="I77" s="89"/>
      <c r="J77" s="89"/>
      <c r="K77" s="89"/>
      <c r="L77" s="90"/>
      <c r="M77" s="89"/>
      <c r="N77" s="18"/>
      <c r="O77" s="18"/>
      <c r="P77" s="18"/>
      <c r="Q77" s="18"/>
      <c r="R77" s="18"/>
      <c r="T77" s="11">
        <v>3</v>
      </c>
      <c r="U77" s="11" t="str">
        <f>IF(F91="","",IF((T77-F91)&gt;0,1.02^(T77-F91),IF((F91-T77)&gt;0,0.98^(F91-T77),1)))</f>
        <v/>
      </c>
    </row>
    <row r="78" spans="2:21" ht="6.75" hidden="1" customHeight="1">
      <c r="B78" s="54"/>
      <c r="C78" s="61"/>
      <c r="D78" s="62"/>
      <c r="E78" s="62"/>
      <c r="F78" s="113"/>
      <c r="G78" s="62"/>
      <c r="H78" s="7"/>
      <c r="I78" s="89"/>
      <c r="J78" s="89"/>
      <c r="K78" s="89"/>
      <c r="L78" s="90"/>
      <c r="M78" s="89"/>
      <c r="N78" s="18"/>
      <c r="O78" s="18"/>
      <c r="P78" s="18"/>
      <c r="Q78" s="18"/>
      <c r="R78" s="18"/>
    </row>
    <row r="79" spans="2:21" ht="15" hidden="1" customHeight="1">
      <c r="B79" s="54"/>
      <c r="C79" s="171" t="s">
        <v>27</v>
      </c>
      <c r="D79" s="172"/>
      <c r="E79" s="172"/>
      <c r="F79" s="172"/>
      <c r="G79" s="92"/>
      <c r="H79" s="7"/>
      <c r="I79" s="89"/>
      <c r="J79" s="89"/>
      <c r="K79" s="89"/>
      <c r="L79" s="90"/>
      <c r="M79" s="89"/>
      <c r="N79" s="18"/>
      <c r="O79" s="18"/>
      <c r="P79" s="18"/>
      <c r="Q79" s="18"/>
      <c r="R79" s="18"/>
    </row>
    <row r="80" spans="2:21" ht="6" hidden="1" customHeight="1">
      <c r="B80" s="54"/>
      <c r="C80" s="61"/>
      <c r="D80" s="62"/>
      <c r="E80" s="62"/>
      <c r="F80" s="113"/>
      <c r="G80" s="62"/>
      <c r="H80" s="7"/>
      <c r="I80" s="89"/>
      <c r="J80" s="89"/>
      <c r="K80" s="89"/>
      <c r="L80" s="90"/>
      <c r="M80" s="89"/>
      <c r="N80" s="18"/>
      <c r="O80" s="18"/>
      <c r="P80" s="18"/>
      <c r="Q80" s="18"/>
      <c r="R80" s="18"/>
    </row>
    <row r="81" spans="2:30" ht="20.25" hidden="1" customHeight="1">
      <c r="B81" s="54"/>
      <c r="C81" s="171" t="s">
        <v>28</v>
      </c>
      <c r="D81" s="172"/>
      <c r="E81" s="172"/>
      <c r="F81" s="172"/>
      <c r="G81" s="172"/>
      <c r="H81" s="172"/>
      <c r="I81" s="101">
        <f>IF($G$79="",$G$77/100*$H$73,$G$77/100*$H$73*IFERROR(VLOOKUP('Коэффициенты повторяемости'!$K$9,'Коэффициенты повторяемости'!$O$3:$P$102,2,FALSE),0))</f>
        <v>0</v>
      </c>
      <c r="J81" s="89"/>
      <c r="K81" s="89"/>
      <c r="L81" s="90"/>
      <c r="M81" s="89"/>
      <c r="N81" s="18"/>
      <c r="O81" s="18"/>
      <c r="P81" s="18"/>
      <c r="Q81" s="18"/>
      <c r="R81" s="18"/>
      <c r="AD81" s="76" t="s">
        <v>11</v>
      </c>
    </row>
    <row r="82" spans="2:30" ht="7.5" hidden="1" customHeight="1">
      <c r="B82" s="54"/>
      <c r="C82" s="88"/>
      <c r="D82" s="89"/>
      <c r="E82" s="89"/>
      <c r="F82" s="89"/>
      <c r="G82" s="89"/>
      <c r="H82" s="62"/>
      <c r="I82" s="89"/>
      <c r="J82" s="89"/>
      <c r="K82" s="89"/>
      <c r="L82" s="90"/>
      <c r="M82" s="89"/>
      <c r="N82" s="18"/>
      <c r="O82" s="18"/>
      <c r="P82" s="18"/>
      <c r="Q82" s="18"/>
      <c r="R82" s="18"/>
    </row>
    <row r="83" spans="2:30" ht="18.75" hidden="1" customHeight="1">
      <c r="B83" s="54"/>
      <c r="C83" s="175" t="s">
        <v>95</v>
      </c>
      <c r="D83" s="176"/>
      <c r="E83" s="176"/>
      <c r="F83" s="176"/>
      <c r="G83" s="176"/>
      <c r="H83" s="102">
        <f>IFERROR(IF(G79="",F75*$U$53*$U$55,F75*$U$53*$U$55*IFERROR(VLOOKUP('Коэффициенты повторяемости'!K10,'Коэффициенты повторяемости'!$O$3:$P$102,2,FALSE),0)),0)</f>
        <v>0</v>
      </c>
      <c r="I83" s="207" t="str">
        <f>IF(AND(F67="",F69=""),"Укажите количество унитазов и раковин",IF(F67="","Укажите количество унитазов",IF(F69="","Укажите количество раковин","")))</f>
        <v>Укажите количество унитазов и раковин</v>
      </c>
      <c r="J83" s="207"/>
      <c r="K83" s="207"/>
      <c r="L83" s="208"/>
      <c r="M83" s="114"/>
      <c r="N83" s="115"/>
      <c r="O83" s="115"/>
      <c r="P83" s="115"/>
      <c r="Q83" s="115"/>
      <c r="R83" s="115"/>
      <c r="AD83" s="98" t="s">
        <v>10</v>
      </c>
    </row>
    <row r="84" spans="2:30" ht="6.75" hidden="1" customHeight="1">
      <c r="B84" s="54"/>
      <c r="C84" s="88"/>
      <c r="D84" s="89"/>
      <c r="E84" s="89"/>
      <c r="F84" s="89"/>
      <c r="G84" s="89"/>
      <c r="H84" s="89"/>
      <c r="I84" s="89"/>
      <c r="J84" s="89"/>
      <c r="K84" s="89"/>
      <c r="L84" s="90"/>
      <c r="M84" s="89"/>
      <c r="N84" s="18"/>
      <c r="O84" s="18"/>
      <c r="P84" s="18"/>
      <c r="Q84" s="18"/>
      <c r="R84" s="18"/>
    </row>
    <row r="85" spans="2:30" hidden="1">
      <c r="B85" s="54"/>
      <c r="C85" s="200" t="s">
        <v>22</v>
      </c>
      <c r="D85" s="201"/>
      <c r="E85" s="201"/>
      <c r="F85" s="116"/>
      <c r="G85" s="117"/>
      <c r="H85" s="117"/>
      <c r="I85" s="117"/>
      <c r="J85" s="117"/>
      <c r="K85" s="117"/>
      <c r="L85" s="118"/>
      <c r="M85" s="89"/>
      <c r="N85" s="18"/>
      <c r="O85" s="18"/>
      <c r="P85" s="18"/>
      <c r="Q85" s="18"/>
      <c r="R85" s="18"/>
    </row>
    <row r="86" spans="2:30" ht="7.5" hidden="1" customHeight="1">
      <c r="B86" s="54"/>
      <c r="C86" s="119"/>
      <c r="D86" s="120"/>
      <c r="E86" s="120"/>
      <c r="F86" s="109"/>
      <c r="G86" s="89"/>
      <c r="H86" s="89"/>
      <c r="I86" s="89"/>
      <c r="J86" s="89"/>
      <c r="K86" s="89"/>
      <c r="L86" s="90"/>
      <c r="M86" s="89"/>
      <c r="N86" s="18"/>
      <c r="O86" s="18"/>
      <c r="P86" s="18"/>
      <c r="Q86" s="18"/>
      <c r="R86" s="18"/>
    </row>
    <row r="87" spans="2:30" ht="18.75" hidden="1" customHeight="1">
      <c r="B87" s="54"/>
      <c r="C87" s="110" t="s">
        <v>24</v>
      </c>
      <c r="D87" s="111"/>
      <c r="E87" s="111"/>
      <c r="F87" s="92"/>
      <c r="G87" s="109"/>
      <c r="H87" s="89"/>
      <c r="I87" s="89"/>
      <c r="J87" s="89"/>
      <c r="K87" s="89"/>
      <c r="L87" s="90"/>
      <c r="M87" s="89"/>
      <c r="N87" s="18"/>
      <c r="O87" s="18"/>
      <c r="P87" s="18"/>
      <c r="Q87" s="18"/>
      <c r="R87" s="18"/>
    </row>
    <row r="88" spans="2:30" ht="6.75" hidden="1" customHeight="1">
      <c r="B88" s="54"/>
      <c r="C88" s="110"/>
      <c r="D88" s="111"/>
      <c r="E88" s="111"/>
      <c r="F88" s="109"/>
      <c r="G88" s="89"/>
      <c r="H88" s="89"/>
      <c r="I88" s="89"/>
      <c r="J88" s="89"/>
      <c r="K88" s="89"/>
      <c r="L88" s="90"/>
      <c r="M88" s="89"/>
      <c r="N88" s="18"/>
      <c r="O88" s="18"/>
      <c r="P88" s="18"/>
      <c r="Q88" s="18"/>
      <c r="R88" s="18"/>
    </row>
    <row r="89" spans="2:30" ht="15" hidden="1" customHeight="1">
      <c r="B89" s="54"/>
      <c r="C89" s="110" t="s">
        <v>25</v>
      </c>
      <c r="D89" s="111"/>
      <c r="E89" s="111"/>
      <c r="F89" s="92"/>
      <c r="G89" s="109"/>
      <c r="H89" s="89"/>
      <c r="I89" s="89"/>
      <c r="J89" s="89"/>
      <c r="K89" s="89"/>
      <c r="L89" s="90"/>
      <c r="M89" s="89"/>
      <c r="N89" s="18"/>
      <c r="O89" s="18"/>
      <c r="P89" s="18"/>
      <c r="Q89" s="18"/>
      <c r="R89" s="18"/>
    </row>
    <row r="90" spans="2:30" ht="6.75" hidden="1" customHeight="1">
      <c r="B90" s="54"/>
      <c r="C90" s="110"/>
      <c r="D90" s="111"/>
      <c r="E90" s="111"/>
      <c r="F90" s="109"/>
      <c r="G90" s="109"/>
      <c r="H90" s="89"/>
      <c r="I90" s="89"/>
      <c r="J90" s="89"/>
      <c r="K90" s="89"/>
      <c r="L90" s="90"/>
      <c r="M90" s="89"/>
      <c r="N90" s="18"/>
      <c r="O90" s="18"/>
      <c r="P90" s="18"/>
      <c r="Q90" s="18"/>
      <c r="R90" s="18"/>
    </row>
    <row r="91" spans="2:30" ht="21.75" hidden="1" customHeight="1">
      <c r="B91" s="54"/>
      <c r="C91" s="110" t="s">
        <v>32</v>
      </c>
      <c r="D91" s="111"/>
      <c r="E91" s="111"/>
      <c r="F91" s="92"/>
      <c r="G91" s="109"/>
      <c r="H91" s="89"/>
      <c r="I91" s="89"/>
      <c r="J91" s="89"/>
      <c r="K91" s="89"/>
      <c r="L91" s="90"/>
      <c r="M91" s="89"/>
      <c r="N91" s="18"/>
      <c r="O91" s="18"/>
      <c r="P91" s="18"/>
      <c r="Q91" s="18"/>
      <c r="R91" s="18"/>
    </row>
    <row r="92" spans="2:30" ht="8.25" hidden="1" customHeight="1">
      <c r="B92" s="54"/>
      <c r="C92" s="110"/>
      <c r="D92" s="111"/>
      <c r="E92" s="111"/>
      <c r="F92" s="109" t="s">
        <v>31</v>
      </c>
      <c r="G92" s="89"/>
      <c r="H92" s="89"/>
      <c r="I92" s="89"/>
      <c r="J92" s="89"/>
      <c r="K92" s="89"/>
      <c r="L92" s="90"/>
      <c r="M92" s="89"/>
      <c r="N92" s="18"/>
      <c r="O92" s="18"/>
      <c r="P92" s="18"/>
      <c r="Q92" s="18"/>
      <c r="R92" s="18"/>
    </row>
    <row r="93" spans="2:30" hidden="1">
      <c r="B93" s="54"/>
      <c r="C93" s="171" t="s">
        <v>26</v>
      </c>
      <c r="D93" s="172"/>
      <c r="E93" s="172"/>
      <c r="F93" s="172"/>
      <c r="G93" s="173"/>
      <c r="H93" s="173"/>
      <c r="I93" s="173"/>
      <c r="J93" s="173"/>
      <c r="K93" s="173"/>
      <c r="L93" s="174"/>
      <c r="M93" s="62"/>
      <c r="N93" s="91"/>
      <c r="O93" s="91"/>
      <c r="P93" s="91"/>
      <c r="Q93" s="91"/>
      <c r="R93" s="91"/>
    </row>
    <row r="94" spans="2:30" ht="6" hidden="1" customHeight="1">
      <c r="B94" s="54"/>
      <c r="C94" s="110"/>
      <c r="D94" s="111"/>
      <c r="E94" s="111"/>
      <c r="F94" s="109"/>
      <c r="G94" s="89"/>
      <c r="H94" s="89"/>
      <c r="I94" s="89"/>
      <c r="J94" s="89"/>
      <c r="K94" s="89"/>
      <c r="L94" s="90"/>
      <c r="M94" s="89"/>
      <c r="N94" s="18"/>
      <c r="O94" s="18"/>
      <c r="P94" s="18"/>
      <c r="Q94" s="18"/>
      <c r="R94" s="18"/>
    </row>
    <row r="95" spans="2:30" ht="21" hidden="1" customHeight="1">
      <c r="B95" s="54"/>
      <c r="C95" s="171" t="s">
        <v>92</v>
      </c>
      <c r="D95" s="172"/>
      <c r="E95" s="172"/>
      <c r="F95" s="172"/>
      <c r="G95" s="172"/>
      <c r="H95" s="93">
        <f>IFERROR(VLOOKUP($T$10,$X$6:$AA$11,2,FALSE),0)</f>
        <v>0</v>
      </c>
      <c r="I95" s="89"/>
      <c r="J95" s="89"/>
      <c r="K95" s="89"/>
      <c r="L95" s="90"/>
      <c r="M95" s="89"/>
      <c r="N95" s="18"/>
      <c r="O95" s="18"/>
      <c r="P95" s="18"/>
      <c r="Q95" s="18"/>
      <c r="R95" s="18"/>
    </row>
    <row r="96" spans="2:30" ht="7.5" hidden="1" customHeight="1">
      <c r="B96" s="54"/>
      <c r="C96" s="88"/>
      <c r="D96" s="89"/>
      <c r="E96" s="89"/>
      <c r="F96" s="89"/>
      <c r="G96" s="89"/>
      <c r="H96" s="89"/>
      <c r="I96" s="89"/>
      <c r="J96" s="89"/>
      <c r="K96" s="89"/>
      <c r="L96" s="90"/>
      <c r="M96" s="89"/>
      <c r="N96" s="18"/>
      <c r="O96" s="18"/>
      <c r="P96" s="18"/>
      <c r="Q96" s="18"/>
      <c r="R96" s="18"/>
    </row>
    <row r="97" spans="2:30" ht="21.75" hidden="1" customHeight="1">
      <c r="B97" s="54"/>
      <c r="C97" s="171" t="s">
        <v>93</v>
      </c>
      <c r="D97" s="172"/>
      <c r="E97" s="172"/>
      <c r="F97" s="112">
        <f>IFERROR(VLOOKUP($T$10,$X$6:$AA$11,4,FALSE),0)</f>
        <v>0</v>
      </c>
      <c r="G97" s="62"/>
      <c r="H97" s="7"/>
      <c r="I97" s="89"/>
      <c r="J97" s="89"/>
      <c r="K97" s="89"/>
      <c r="L97" s="90"/>
      <c r="M97" s="89"/>
      <c r="N97" s="18"/>
      <c r="O97" s="18"/>
      <c r="P97" s="18"/>
      <c r="Q97" s="18"/>
      <c r="R97" s="18"/>
      <c r="AD97" s="76" t="s">
        <v>11</v>
      </c>
    </row>
    <row r="98" spans="2:30" ht="5.25" hidden="1" customHeight="1">
      <c r="B98" s="54"/>
      <c r="C98" s="61"/>
      <c r="D98" s="62"/>
      <c r="E98" s="62"/>
      <c r="F98" s="113"/>
      <c r="G98" s="62"/>
      <c r="H98" s="7"/>
      <c r="I98" s="89"/>
      <c r="J98" s="89"/>
      <c r="K98" s="89"/>
      <c r="L98" s="90"/>
      <c r="M98" s="89"/>
      <c r="N98" s="18"/>
      <c r="O98" s="18"/>
      <c r="P98" s="18"/>
      <c r="Q98" s="18"/>
      <c r="R98" s="18"/>
    </row>
    <row r="99" spans="2:30" ht="18.75" hidden="1" customHeight="1">
      <c r="B99" s="54"/>
      <c r="C99" s="171" t="s">
        <v>97</v>
      </c>
      <c r="D99" s="172"/>
      <c r="E99" s="172"/>
      <c r="F99" s="172"/>
      <c r="G99" s="100"/>
      <c r="H99" s="7"/>
      <c r="I99" s="89"/>
      <c r="J99" s="89"/>
      <c r="K99" s="89"/>
      <c r="L99" s="90"/>
      <c r="M99" s="89"/>
      <c r="N99" s="18"/>
      <c r="O99" s="18"/>
      <c r="P99" s="18"/>
      <c r="Q99" s="18"/>
      <c r="R99" s="18"/>
      <c r="AD99" s="98" t="s">
        <v>10</v>
      </c>
    </row>
    <row r="100" spans="2:30" ht="6" hidden="1" customHeight="1">
      <c r="B100" s="54"/>
      <c r="C100" s="61"/>
      <c r="D100" s="62"/>
      <c r="E100" s="62"/>
      <c r="F100" s="113"/>
      <c r="G100" s="62"/>
      <c r="H100" s="7"/>
      <c r="I100" s="89"/>
      <c r="J100" s="89"/>
      <c r="K100" s="89"/>
      <c r="L100" s="90"/>
      <c r="M100" s="89"/>
      <c r="N100" s="18"/>
      <c r="O100" s="18"/>
      <c r="P100" s="18"/>
      <c r="Q100" s="18"/>
      <c r="R100" s="18"/>
    </row>
    <row r="101" spans="2:30" ht="18.75" hidden="1" customHeight="1">
      <c r="B101" s="54"/>
      <c r="C101" s="171" t="s">
        <v>27</v>
      </c>
      <c r="D101" s="172"/>
      <c r="E101" s="172"/>
      <c r="F101" s="172"/>
      <c r="G101" s="92"/>
      <c r="H101" s="7"/>
      <c r="I101" s="89"/>
      <c r="J101" s="89"/>
      <c r="K101" s="89"/>
      <c r="L101" s="90"/>
      <c r="M101" s="89"/>
      <c r="N101" s="18"/>
      <c r="O101" s="18"/>
      <c r="P101" s="18"/>
      <c r="Q101" s="18"/>
      <c r="R101" s="18"/>
    </row>
    <row r="102" spans="2:30" ht="9" hidden="1" customHeight="1">
      <c r="B102" s="54"/>
      <c r="C102" s="61"/>
      <c r="D102" s="62"/>
      <c r="E102" s="62"/>
      <c r="F102" s="113"/>
      <c r="G102" s="62"/>
      <c r="H102" s="7"/>
      <c r="I102" s="89"/>
      <c r="J102" s="89"/>
      <c r="K102" s="89"/>
      <c r="L102" s="90"/>
      <c r="M102" s="89"/>
      <c r="N102" s="18"/>
      <c r="O102" s="18"/>
      <c r="P102" s="18"/>
      <c r="Q102" s="18"/>
      <c r="R102" s="18"/>
    </row>
    <row r="103" spans="2:30" ht="18.75" hidden="1" customHeight="1">
      <c r="B103" s="54"/>
      <c r="C103" s="171" t="s">
        <v>28</v>
      </c>
      <c r="D103" s="172"/>
      <c r="E103" s="172"/>
      <c r="F103" s="172"/>
      <c r="G103" s="172"/>
      <c r="H103" s="172"/>
      <c r="I103" s="101">
        <f>IF($G$101="",$G$99/100*$H$95,$G$99/100*$H$95*IFERROR(VLOOKUP('Коэффициенты повторяемости'!$K$11,'Коэффициенты повторяемости'!$O$3:$P$102,2,FALSE),0))</f>
        <v>0</v>
      </c>
      <c r="J103" s="89"/>
      <c r="K103" s="89"/>
      <c r="L103" s="90"/>
      <c r="M103" s="89"/>
      <c r="N103" s="18"/>
      <c r="O103" s="18"/>
      <c r="P103" s="18"/>
      <c r="Q103" s="18"/>
      <c r="R103" s="18"/>
    </row>
    <row r="104" spans="2:30" ht="6" hidden="1" customHeight="1">
      <c r="B104" s="54"/>
      <c r="C104" s="88"/>
      <c r="D104" s="89"/>
      <c r="E104" s="89"/>
      <c r="F104" s="89"/>
      <c r="G104" s="89"/>
      <c r="H104" s="62"/>
      <c r="I104" s="89"/>
      <c r="J104" s="89"/>
      <c r="K104" s="89"/>
      <c r="L104" s="90"/>
      <c r="M104" s="89"/>
      <c r="N104" s="18"/>
      <c r="O104" s="18"/>
      <c r="P104" s="18"/>
      <c r="Q104" s="18"/>
      <c r="R104" s="18"/>
    </row>
    <row r="105" spans="2:30" ht="22.5" hidden="1" customHeight="1">
      <c r="B105" s="54"/>
      <c r="C105" s="175" t="s">
        <v>95</v>
      </c>
      <c r="D105" s="176"/>
      <c r="E105" s="176"/>
      <c r="F105" s="176"/>
      <c r="G105" s="176"/>
      <c r="H105" s="102">
        <f>IFERROR(IF($G$101="",$F$97*U$73*U$75*$U$77,$F$97*$U$73*$U$75*$U$77*IFERROR(VLOOKUP('Коэффициенты повторяемости'!$K$12,'Коэффициенты повторяемости'!$O$3:$P$102,2,FALSE),0)),0)</f>
        <v>0</v>
      </c>
      <c r="I105" s="207" t="str">
        <f>IF(AND(F87="",F89="",F91=""),"Укажите количество унитазов, раковин, писсуаров",IF(F87="","Укажите количество унитазов",IF(F89="","Укажите количество раковин",IF(F91="","Укажите количество писсуаров",""))))</f>
        <v>Укажите количество унитазов, раковин, писсуаров</v>
      </c>
      <c r="J105" s="207"/>
      <c r="K105" s="207"/>
      <c r="L105" s="208"/>
      <c r="M105" s="89"/>
      <c r="N105" s="18"/>
      <c r="O105" s="18"/>
      <c r="P105" s="18"/>
      <c r="Q105" s="18"/>
      <c r="R105" s="18"/>
    </row>
    <row r="106" spans="2:30" ht="6" hidden="1" customHeight="1">
      <c r="B106" s="54"/>
      <c r="C106" s="104"/>
      <c r="D106" s="105"/>
      <c r="E106" s="105"/>
      <c r="F106" s="105"/>
      <c r="G106" s="105"/>
      <c r="H106" s="105"/>
      <c r="I106" s="105"/>
      <c r="J106" s="105"/>
      <c r="K106" s="105"/>
      <c r="L106" s="106"/>
      <c r="M106" s="89"/>
      <c r="N106" s="18"/>
      <c r="O106" s="18"/>
      <c r="P106" s="18"/>
      <c r="Q106" s="18"/>
      <c r="R106" s="18"/>
    </row>
    <row r="107" spans="2:30" hidden="1">
      <c r="B107" s="54"/>
      <c r="C107" s="119" t="s">
        <v>23</v>
      </c>
      <c r="D107" s="120"/>
      <c r="E107" s="120"/>
      <c r="F107" s="109"/>
      <c r="G107" s="89"/>
      <c r="H107" s="89"/>
      <c r="I107" s="89"/>
      <c r="J107" s="89"/>
      <c r="K107" s="89"/>
      <c r="L107" s="90"/>
      <c r="M107" s="89"/>
      <c r="N107" s="18"/>
      <c r="O107" s="18"/>
      <c r="P107" s="18"/>
      <c r="Q107" s="18"/>
      <c r="R107" s="18"/>
    </row>
    <row r="108" spans="2:30" ht="6.75" hidden="1" customHeight="1">
      <c r="B108" s="54"/>
      <c r="C108" s="88"/>
      <c r="D108" s="89"/>
      <c r="E108" s="89"/>
      <c r="F108" s="89"/>
      <c r="G108" s="89"/>
      <c r="H108" s="89"/>
      <c r="I108" s="89"/>
      <c r="J108" s="89"/>
      <c r="K108" s="89"/>
      <c r="L108" s="90"/>
      <c r="M108" s="89"/>
      <c r="N108" s="18"/>
      <c r="O108" s="18"/>
      <c r="P108" s="18"/>
      <c r="Q108" s="18"/>
      <c r="R108" s="18"/>
    </row>
    <row r="109" spans="2:30" hidden="1">
      <c r="B109" s="54"/>
      <c r="C109" s="171" t="s">
        <v>29</v>
      </c>
      <c r="D109" s="172"/>
      <c r="E109" s="172"/>
      <c r="F109" s="172"/>
      <c r="G109" s="172"/>
      <c r="H109" s="173"/>
      <c r="I109" s="173"/>
      <c r="J109" s="173"/>
      <c r="K109" s="173"/>
      <c r="L109" s="174"/>
      <c r="M109" s="62"/>
      <c r="N109" s="91"/>
      <c r="O109" s="91"/>
      <c r="P109" s="91"/>
      <c r="Q109" s="91"/>
      <c r="R109" s="91"/>
    </row>
    <row r="110" spans="2:30" ht="6" hidden="1" customHeight="1">
      <c r="B110" s="54"/>
      <c r="C110" s="88"/>
      <c r="D110" s="89"/>
      <c r="E110" s="89"/>
      <c r="F110" s="89"/>
      <c r="G110" s="89"/>
      <c r="H110" s="89"/>
      <c r="I110" s="89"/>
      <c r="J110" s="89"/>
      <c r="K110" s="89"/>
      <c r="L110" s="90"/>
      <c r="M110" s="89"/>
      <c r="N110" s="18"/>
      <c r="O110" s="18"/>
      <c r="P110" s="18"/>
      <c r="Q110" s="18"/>
      <c r="R110" s="18"/>
    </row>
    <row r="111" spans="2:30" ht="22.5" hidden="1" customHeight="1">
      <c r="B111" s="54"/>
      <c r="C111" s="171" t="s">
        <v>92</v>
      </c>
      <c r="D111" s="172"/>
      <c r="E111" s="172"/>
      <c r="F111" s="172"/>
      <c r="G111" s="172"/>
      <c r="H111" s="93">
        <f>IFERROR(VLOOKUP($T$11,$X$6:$AA$11,2,FALSE),0)</f>
        <v>0</v>
      </c>
      <c r="I111" s="121"/>
      <c r="J111" s="121"/>
      <c r="K111" s="121"/>
      <c r="L111" s="122"/>
      <c r="M111" s="121"/>
      <c r="N111" s="123"/>
      <c r="O111" s="123"/>
      <c r="P111" s="123"/>
      <c r="Q111" s="123"/>
      <c r="R111" s="123"/>
      <c r="AD111" s="76" t="s">
        <v>11</v>
      </c>
    </row>
    <row r="112" spans="2:30" ht="5.25" hidden="1" customHeight="1">
      <c r="B112" s="54"/>
      <c r="C112" s="88"/>
      <c r="D112" s="89"/>
      <c r="E112" s="89"/>
      <c r="F112" s="89"/>
      <c r="G112" s="89"/>
      <c r="H112" s="89"/>
      <c r="I112" s="89"/>
      <c r="J112" s="89"/>
      <c r="K112" s="89"/>
      <c r="L112" s="90"/>
      <c r="M112" s="89"/>
      <c r="N112" s="18"/>
      <c r="O112" s="18"/>
      <c r="P112" s="18"/>
      <c r="Q112" s="18"/>
      <c r="R112" s="18"/>
    </row>
    <row r="113" spans="2:30" ht="21" hidden="1" customHeight="1">
      <c r="B113" s="54"/>
      <c r="C113" s="171" t="s">
        <v>93</v>
      </c>
      <c r="D113" s="172"/>
      <c r="E113" s="172"/>
      <c r="F113" s="112">
        <f>IFERROR(VLOOKUP($T$11,$X$6:$AA$11,4,FALSE),0)</f>
        <v>0</v>
      </c>
      <c r="G113" s="89"/>
      <c r="H113" s="89"/>
      <c r="I113" s="89"/>
      <c r="J113" s="89"/>
      <c r="K113" s="89"/>
      <c r="L113" s="90"/>
      <c r="M113" s="89"/>
      <c r="N113" s="18"/>
      <c r="O113" s="18"/>
      <c r="P113" s="18"/>
      <c r="Q113" s="18"/>
      <c r="R113" s="18"/>
      <c r="AD113" s="98" t="s">
        <v>10</v>
      </c>
    </row>
    <row r="114" spans="2:30" ht="5.25" hidden="1" customHeight="1">
      <c r="B114" s="54"/>
      <c r="C114" s="88"/>
      <c r="D114" s="89"/>
      <c r="E114" s="89"/>
      <c r="F114" s="89"/>
      <c r="G114" s="89"/>
      <c r="H114" s="89"/>
      <c r="I114" s="89"/>
      <c r="J114" s="89"/>
      <c r="K114" s="89"/>
      <c r="L114" s="90"/>
      <c r="M114" s="89"/>
      <c r="N114" s="18"/>
      <c r="O114" s="18"/>
      <c r="P114" s="18"/>
      <c r="Q114" s="18"/>
      <c r="R114" s="18"/>
    </row>
    <row r="115" spans="2:30" ht="22.5" hidden="1" customHeight="1">
      <c r="B115" s="54"/>
      <c r="C115" s="171" t="s">
        <v>98</v>
      </c>
      <c r="D115" s="172"/>
      <c r="E115" s="172"/>
      <c r="F115" s="172"/>
      <c r="G115" s="100"/>
      <c r="H115" s="7"/>
      <c r="I115" s="89"/>
      <c r="J115" s="89"/>
      <c r="K115" s="89"/>
      <c r="L115" s="90"/>
      <c r="M115" s="89"/>
      <c r="N115" s="18"/>
      <c r="O115" s="18"/>
      <c r="P115" s="18"/>
      <c r="Q115" s="18"/>
      <c r="R115" s="18"/>
    </row>
    <row r="116" spans="2:30" ht="7.5" hidden="1" customHeight="1">
      <c r="B116" s="54"/>
      <c r="C116" s="61"/>
      <c r="D116" s="62"/>
      <c r="E116" s="62"/>
      <c r="F116" s="113"/>
      <c r="G116" s="62"/>
      <c r="H116" s="7"/>
      <c r="I116" s="89"/>
      <c r="J116" s="89"/>
      <c r="K116" s="89"/>
      <c r="L116" s="90"/>
      <c r="M116" s="89"/>
      <c r="N116" s="18"/>
      <c r="O116" s="18"/>
      <c r="P116" s="18"/>
      <c r="Q116" s="18"/>
      <c r="R116" s="18"/>
    </row>
    <row r="117" spans="2:30" ht="18.75" hidden="1">
      <c r="B117" s="54"/>
      <c r="C117" s="171" t="s">
        <v>27</v>
      </c>
      <c r="D117" s="172"/>
      <c r="E117" s="172"/>
      <c r="F117" s="172"/>
      <c r="G117" s="92"/>
      <c r="H117" s="7"/>
      <c r="I117" s="89"/>
      <c r="J117" s="89"/>
      <c r="K117" s="89"/>
      <c r="L117" s="90"/>
      <c r="M117" s="89"/>
      <c r="N117" s="18"/>
      <c r="O117" s="18"/>
      <c r="P117" s="18"/>
      <c r="Q117" s="18"/>
      <c r="R117" s="18"/>
    </row>
    <row r="118" spans="2:30" ht="5.25" hidden="1" customHeight="1">
      <c r="B118" s="54"/>
      <c r="C118" s="61"/>
      <c r="D118" s="62"/>
      <c r="E118" s="62"/>
      <c r="F118" s="113"/>
      <c r="G118" s="62"/>
      <c r="H118" s="7"/>
      <c r="I118" s="89"/>
      <c r="J118" s="89"/>
      <c r="K118" s="89"/>
      <c r="L118" s="90"/>
      <c r="M118" s="89"/>
      <c r="N118" s="18"/>
      <c r="O118" s="18"/>
      <c r="P118" s="18"/>
      <c r="Q118" s="18"/>
      <c r="R118" s="18"/>
    </row>
    <row r="119" spans="2:30" hidden="1">
      <c r="B119" s="54"/>
      <c r="C119" s="171" t="s">
        <v>28</v>
      </c>
      <c r="D119" s="172"/>
      <c r="E119" s="172"/>
      <c r="F119" s="172"/>
      <c r="G119" s="172"/>
      <c r="H119" s="172"/>
      <c r="I119" s="101">
        <f>IF($G$117="",$G$115/100*$H$111,$G$115/100*$H$111*IFERROR(VLOOKUP('Коэффициенты повторяемости'!$K$13,'Коэффициенты повторяемости'!$O$3:$P$102,2,FALSE),0))</f>
        <v>0</v>
      </c>
      <c r="J119" s="89"/>
      <c r="K119" s="89"/>
      <c r="L119" s="90"/>
      <c r="M119" s="89"/>
      <c r="N119" s="18"/>
      <c r="O119" s="18"/>
      <c r="P119" s="18"/>
      <c r="Q119" s="18"/>
      <c r="R119" s="18"/>
    </row>
    <row r="120" spans="2:30" ht="6.75" hidden="1" customHeight="1">
      <c r="B120" s="54"/>
      <c r="C120" s="88"/>
      <c r="D120" s="89"/>
      <c r="E120" s="89"/>
      <c r="F120" s="89"/>
      <c r="G120" s="89"/>
      <c r="H120" s="62"/>
      <c r="I120" s="89"/>
      <c r="J120" s="89"/>
      <c r="K120" s="89"/>
      <c r="L120" s="90"/>
      <c r="M120" s="89"/>
      <c r="N120" s="18"/>
      <c r="O120" s="18"/>
      <c r="P120" s="18"/>
      <c r="Q120" s="18"/>
      <c r="R120" s="18"/>
    </row>
    <row r="121" spans="2:30" ht="21.75" hidden="1" customHeight="1" thickBot="1">
      <c r="B121" s="54"/>
      <c r="C121" s="177" t="s">
        <v>95</v>
      </c>
      <c r="D121" s="178"/>
      <c r="E121" s="178"/>
      <c r="F121" s="178"/>
      <c r="G121" s="178"/>
      <c r="H121" s="124">
        <f>IF($G$117="",$F$113,$F$113*IFERROR(VLOOKUP('Коэффициенты повторяемости'!$K$14,'Коэффициенты повторяемости'!$O$3:$P$102,2,FALSE),0))</f>
        <v>0</v>
      </c>
      <c r="I121" s="125"/>
      <c r="J121" s="125"/>
      <c r="K121" s="125"/>
      <c r="L121" s="126"/>
      <c r="M121" s="89"/>
      <c r="N121" s="18"/>
      <c r="O121" s="18"/>
      <c r="P121" s="18"/>
      <c r="Q121" s="18"/>
      <c r="R121" s="18"/>
    </row>
    <row r="122" spans="2:30" collapsed="1">
      <c r="B122" s="89"/>
      <c r="C122" s="62"/>
      <c r="D122" s="62"/>
      <c r="E122" s="62"/>
      <c r="F122" s="62"/>
      <c r="G122" s="62"/>
      <c r="H122" s="103"/>
      <c r="I122" s="89"/>
      <c r="J122" s="89"/>
      <c r="K122" s="89"/>
      <c r="L122" s="89"/>
      <c r="M122" s="89"/>
      <c r="N122" s="18"/>
      <c r="O122" s="18"/>
      <c r="P122" s="18"/>
      <c r="Q122" s="18"/>
      <c r="R122" s="18"/>
      <c r="S122" s="18"/>
    </row>
    <row r="123" spans="2:30" hidden="1">
      <c r="B123" s="54"/>
      <c r="C123" s="179" t="s">
        <v>34</v>
      </c>
      <c r="D123" s="180"/>
      <c r="E123" s="180"/>
      <c r="F123" s="180"/>
      <c r="G123" s="180"/>
      <c r="H123" s="180"/>
      <c r="I123" s="180"/>
      <c r="J123" s="180"/>
      <c r="K123" s="180"/>
      <c r="L123" s="181"/>
      <c r="M123" s="85"/>
      <c r="N123" s="86"/>
      <c r="O123" s="86"/>
      <c r="P123" s="86"/>
      <c r="Q123" s="86"/>
      <c r="R123" s="86"/>
    </row>
    <row r="124" spans="2:30" ht="6" hidden="1" customHeight="1">
      <c r="B124" s="54"/>
      <c r="C124" s="154"/>
      <c r="D124" s="155"/>
      <c r="E124" s="155"/>
      <c r="F124" s="155"/>
      <c r="G124" s="155"/>
      <c r="H124" s="155"/>
      <c r="I124" s="155"/>
      <c r="J124" s="155"/>
      <c r="K124" s="155"/>
      <c r="L124" s="90"/>
      <c r="M124" s="89"/>
      <c r="N124" s="18"/>
      <c r="O124" s="18"/>
      <c r="P124" s="18"/>
      <c r="Q124" s="18"/>
      <c r="R124" s="18"/>
      <c r="V124" s="11" t="s">
        <v>38</v>
      </c>
    </row>
    <row r="125" spans="2:30" ht="45" hidden="1" customHeight="1">
      <c r="B125" s="54"/>
      <c r="C125" s="171" t="s">
        <v>39</v>
      </c>
      <c r="D125" s="172"/>
      <c r="E125" s="172"/>
      <c r="F125" s="172"/>
      <c r="G125" s="194"/>
      <c r="H125" s="194"/>
      <c r="I125" s="194"/>
      <c r="J125" s="194"/>
      <c r="K125" s="194"/>
      <c r="L125" s="195"/>
      <c r="M125" s="62"/>
      <c r="N125" s="91"/>
      <c r="O125" s="91"/>
      <c r="P125" s="91"/>
      <c r="Q125" s="91"/>
      <c r="R125" s="91"/>
      <c r="U125" s="21" t="s">
        <v>40</v>
      </c>
      <c r="V125" s="21" t="s">
        <v>35</v>
      </c>
      <c r="W125" s="21" t="s">
        <v>40</v>
      </c>
      <c r="X125" s="21" t="s">
        <v>35</v>
      </c>
      <c r="Y125" s="127" t="s">
        <v>44</v>
      </c>
      <c r="Z125" s="127"/>
      <c r="AA125" s="21" t="str">
        <f>CONCATENATE(W125,X125,Y125)</f>
        <v>Подметание пола без предварительного увлажнения со сбором отходов в проходах и между рабочими местамиДо 30Норма времени обслуживания</v>
      </c>
      <c r="AB125" s="21">
        <v>0.59</v>
      </c>
      <c r="AC125" s="37" t="str">
        <f>CONCATENATE($G$125,$K$127,$T$129)</f>
        <v>норма времени обслуживания</v>
      </c>
    </row>
    <row r="126" spans="2:30" ht="6" hidden="1" customHeight="1">
      <c r="B126" s="54"/>
      <c r="C126" s="154"/>
      <c r="D126" s="155"/>
      <c r="E126" s="155"/>
      <c r="F126" s="155"/>
      <c r="G126" s="155"/>
      <c r="H126" s="155"/>
      <c r="I126" s="155"/>
      <c r="J126" s="155"/>
      <c r="K126" s="155"/>
      <c r="L126" s="90"/>
      <c r="M126" s="89"/>
      <c r="N126" s="18"/>
      <c r="O126" s="18"/>
      <c r="P126" s="18"/>
      <c r="Q126" s="18"/>
      <c r="R126" s="18"/>
      <c r="U126" s="21" t="s">
        <v>41</v>
      </c>
      <c r="V126" s="22" t="s">
        <v>36</v>
      </c>
      <c r="W126" s="21" t="s">
        <v>40</v>
      </c>
      <c r="X126" s="21" t="s">
        <v>35</v>
      </c>
      <c r="Y126" s="127" t="s">
        <v>45</v>
      </c>
      <c r="Z126" s="127"/>
      <c r="AA126" s="21" t="str">
        <f>CONCATENATE(W126,X126,Y126)</f>
        <v>Подметание пола без предварительного увлажнения со сбором отходов в проходах и между рабочими местамиДо 30Норма обслуживания</v>
      </c>
      <c r="AB126" s="21">
        <v>1355</v>
      </c>
      <c r="AC126" s="51" t="str">
        <f>CONCATENATE($G$125,$K$127,$T$130)</f>
        <v>норма обслуживания</v>
      </c>
    </row>
    <row r="127" spans="2:30" ht="18" hidden="1" customHeight="1">
      <c r="B127" s="54"/>
      <c r="C127" s="192" t="s">
        <v>46</v>
      </c>
      <c r="D127" s="193"/>
      <c r="E127" s="193"/>
      <c r="F127" s="193"/>
      <c r="G127" s="193"/>
      <c r="H127" s="193"/>
      <c r="I127" s="193"/>
      <c r="J127" s="193"/>
      <c r="K127" s="129"/>
      <c r="L127" s="90"/>
      <c r="M127" s="89"/>
      <c r="N127" s="18"/>
      <c r="O127" s="18"/>
      <c r="P127" s="18"/>
      <c r="Q127" s="18"/>
      <c r="R127" s="18"/>
      <c r="U127" s="21" t="s">
        <v>42</v>
      </c>
      <c r="W127" s="21" t="s">
        <v>40</v>
      </c>
      <c r="X127" s="22" t="s">
        <v>36</v>
      </c>
      <c r="Y127" s="127" t="s">
        <v>44</v>
      </c>
      <c r="Z127" s="127"/>
      <c r="AA127" s="21" t="str">
        <f t="shared" ref="AA127:AA142" si="5">CONCATENATE(W127,X127,Y127)</f>
        <v>Подметание пола без предварительного увлажнения со сбором отходов в проходах и между рабочими местамиСвыше 30Норма времени обслуживания</v>
      </c>
      <c r="AB127" s="21">
        <v>1.05</v>
      </c>
      <c r="AC127" s="37" t="str">
        <f>CONCATENATE($G$141,$K$143,$T$145)</f>
        <v>норма времени обслуживания</v>
      </c>
    </row>
    <row r="128" spans="2:30" ht="6.75" hidden="1" customHeight="1">
      <c r="B128" s="54"/>
      <c r="C128" s="154"/>
      <c r="D128" s="155"/>
      <c r="E128" s="155"/>
      <c r="F128" s="155"/>
      <c r="G128" s="155"/>
      <c r="H128" s="155"/>
      <c r="I128" s="155"/>
      <c r="J128" s="155"/>
      <c r="K128" s="155"/>
      <c r="L128" s="90"/>
      <c r="M128" s="89"/>
      <c r="N128" s="18"/>
      <c r="O128" s="18"/>
      <c r="P128" s="18"/>
      <c r="Q128" s="18"/>
      <c r="R128" s="18"/>
      <c r="U128" s="21" t="s">
        <v>43</v>
      </c>
      <c r="W128" s="21" t="s">
        <v>40</v>
      </c>
      <c r="X128" s="22" t="s">
        <v>36</v>
      </c>
      <c r="Y128" s="127" t="s">
        <v>45</v>
      </c>
      <c r="Z128" s="127"/>
      <c r="AA128" s="21" t="str">
        <f t="shared" si="5"/>
        <v>Подметание пола без предварительного увлажнения со сбором отходов в проходах и между рабочими местамиСвыше 30Норма обслуживания</v>
      </c>
      <c r="AB128" s="21">
        <v>760</v>
      </c>
      <c r="AC128" s="51" t="str">
        <f>CONCATENATE($G$141,$K$143,$T$146)</f>
        <v>норма обслуживания</v>
      </c>
    </row>
    <row r="129" spans="2:29" ht="20.25" hidden="1" customHeight="1">
      <c r="B129" s="54"/>
      <c r="C129" s="171" t="s">
        <v>92</v>
      </c>
      <c r="D129" s="172"/>
      <c r="E129" s="172"/>
      <c r="F129" s="172"/>
      <c r="G129" s="172"/>
      <c r="H129" s="94">
        <f>IFERROR(VLOOKUP($AC$125,$AA$125:$AB$142,2,FALSE),0)</f>
        <v>0</v>
      </c>
      <c r="I129" s="153"/>
      <c r="J129" s="155"/>
      <c r="K129" s="155"/>
      <c r="L129" s="90"/>
      <c r="M129" s="89"/>
      <c r="N129" s="18"/>
      <c r="O129" s="18"/>
      <c r="P129" s="18"/>
      <c r="Q129" s="18"/>
      <c r="R129" s="18"/>
      <c r="T129" s="21" t="s">
        <v>11</v>
      </c>
      <c r="U129" s="11" t="s">
        <v>37</v>
      </c>
      <c r="W129" s="21" t="s">
        <v>41</v>
      </c>
      <c r="X129" s="21" t="s">
        <v>35</v>
      </c>
      <c r="Y129" s="127" t="s">
        <v>44</v>
      </c>
      <c r="Z129" s="127"/>
      <c r="AA129" s="21" t="str">
        <f t="shared" si="5"/>
        <v>Подметание пола без предварительного увлажнения со сбором отходов в проходах, между рабочими местами и от рабочих местДо 30Норма времени обслуживания</v>
      </c>
      <c r="AB129" s="21">
        <v>0.72</v>
      </c>
      <c r="AC129" s="37" t="str">
        <f>CONCATENATE($G$157,$K$159,$T$161)</f>
        <v>норма времени обслуживания</v>
      </c>
    </row>
    <row r="130" spans="2:29" ht="7.5" hidden="1" customHeight="1">
      <c r="B130" s="54"/>
      <c r="C130" s="154"/>
      <c r="D130" s="155"/>
      <c r="E130" s="155"/>
      <c r="F130" s="155"/>
      <c r="G130" s="155"/>
      <c r="H130" s="155"/>
      <c r="I130" s="155"/>
      <c r="J130" s="155"/>
      <c r="K130" s="155"/>
      <c r="L130" s="90"/>
      <c r="M130" s="89"/>
      <c r="N130" s="18"/>
      <c r="O130" s="18"/>
      <c r="P130" s="18"/>
      <c r="Q130" s="18"/>
      <c r="R130" s="18"/>
      <c r="T130" s="21" t="s">
        <v>10</v>
      </c>
      <c r="W130" s="21" t="s">
        <v>41</v>
      </c>
      <c r="X130" s="21" t="s">
        <v>35</v>
      </c>
      <c r="Y130" s="127" t="s">
        <v>45</v>
      </c>
      <c r="Z130" s="127"/>
      <c r="AA130" s="21" t="str">
        <f t="shared" si="5"/>
        <v>Подметание пола без предварительного увлажнения со сбором отходов в проходах, между рабочими местами и от рабочих местДо 30Норма обслуживания</v>
      </c>
      <c r="AB130" s="21">
        <v>1110</v>
      </c>
      <c r="AC130" s="51" t="str">
        <f>CONCATENATE($G$157,$K$159,$T$162)</f>
        <v>норма обслуживания</v>
      </c>
    </row>
    <row r="131" spans="2:29" ht="18" hidden="1" customHeight="1">
      <c r="B131" s="54"/>
      <c r="C131" s="171" t="s">
        <v>93</v>
      </c>
      <c r="D131" s="172"/>
      <c r="E131" s="172"/>
      <c r="F131" s="112">
        <f>IFERROR(VLOOKUP($AC$126,$AA$125:$AB$142,2,FALSE),0)</f>
        <v>0</v>
      </c>
      <c r="G131" s="172" t="s">
        <v>47</v>
      </c>
      <c r="H131" s="172"/>
      <c r="I131" s="172"/>
      <c r="J131" s="172"/>
      <c r="K131" s="172"/>
      <c r="L131" s="95"/>
      <c r="M131" s="96"/>
      <c r="N131" s="97"/>
      <c r="O131" s="97"/>
      <c r="P131" s="97"/>
      <c r="Q131" s="97"/>
      <c r="R131" s="97"/>
      <c r="W131" s="21" t="s">
        <v>41</v>
      </c>
      <c r="X131" s="22" t="s">
        <v>36</v>
      </c>
      <c r="Y131" s="127" t="s">
        <v>44</v>
      </c>
      <c r="Z131" s="127"/>
      <c r="AA131" s="21" t="str">
        <f t="shared" si="5"/>
        <v>Подметание пола без предварительного увлажнения со сбором отходов в проходах, между рабочими местами и от рабочих местСвыше 30Норма времени обслуживания</v>
      </c>
      <c r="AB131" s="21">
        <v>1.3</v>
      </c>
      <c r="AC131" s="37" t="str">
        <f>CONCATENATE($G$173,$K$175,$T$177)</f>
        <v>норма времени обслуживания</v>
      </c>
    </row>
    <row r="132" spans="2:29" ht="6" hidden="1" customHeight="1">
      <c r="B132" s="54"/>
      <c r="C132" s="154"/>
      <c r="D132" s="155"/>
      <c r="E132" s="155"/>
      <c r="F132" s="155"/>
      <c r="G132" s="155"/>
      <c r="H132" s="155"/>
      <c r="I132" s="155"/>
      <c r="J132" s="155"/>
      <c r="K132" s="155"/>
      <c r="L132" s="90"/>
      <c r="M132" s="89"/>
      <c r="N132" s="18"/>
      <c r="O132" s="18"/>
      <c r="P132" s="18"/>
      <c r="Q132" s="18"/>
      <c r="R132" s="18"/>
      <c r="W132" s="21" t="s">
        <v>41</v>
      </c>
      <c r="X132" s="22" t="s">
        <v>36</v>
      </c>
      <c r="Y132" s="127" t="s">
        <v>45</v>
      </c>
      <c r="Z132" s="127"/>
      <c r="AA132" s="21" t="str">
        <f t="shared" si="5"/>
        <v>Подметание пола без предварительного увлажнения со сбором отходов в проходах, между рабочими местами и от рабочих местСвыше 30Норма обслуживания</v>
      </c>
      <c r="AB132" s="21">
        <v>615</v>
      </c>
      <c r="AC132" s="51" t="str">
        <f>CONCATENATE($G$173,$K$175,$T$178)</f>
        <v>норма обслуживания</v>
      </c>
    </row>
    <row r="133" spans="2:29" ht="18.75" hidden="1">
      <c r="B133" s="54"/>
      <c r="C133" s="190" t="s">
        <v>94</v>
      </c>
      <c r="D133" s="191"/>
      <c r="E133" s="191"/>
      <c r="F133" s="100"/>
      <c r="G133" s="155"/>
      <c r="H133" s="155"/>
      <c r="I133" s="155"/>
      <c r="J133" s="155"/>
      <c r="K133" s="155"/>
      <c r="L133" s="90"/>
      <c r="M133" s="89"/>
      <c r="N133" s="18"/>
      <c r="O133" s="18"/>
      <c r="P133" s="18"/>
      <c r="Q133" s="18"/>
      <c r="R133" s="18"/>
      <c r="W133" s="21" t="s">
        <v>42</v>
      </c>
      <c r="X133" s="21" t="s">
        <v>35</v>
      </c>
      <c r="Y133" s="127" t="s">
        <v>44</v>
      </c>
      <c r="Z133" s="127"/>
      <c r="AA133" s="21" t="str">
        <f t="shared" si="5"/>
        <v>Подметание пола с предварительным увлажнением со сбором отходов в проходах и между рабочими местамиДо 30Норма времени обслуживания</v>
      </c>
      <c r="AB133" s="21">
        <v>0.65</v>
      </c>
      <c r="AC133" s="37" t="str">
        <f>CONCATENATE($G$189,$K$191,$T$193)</f>
        <v>норма времени обслуживания</v>
      </c>
    </row>
    <row r="134" spans="2:29" ht="5.25" hidden="1" customHeight="1">
      <c r="B134" s="54"/>
      <c r="C134" s="154"/>
      <c r="D134" s="155"/>
      <c r="E134" s="155"/>
      <c r="F134" s="155"/>
      <c r="G134" s="155"/>
      <c r="H134" s="155"/>
      <c r="I134" s="155"/>
      <c r="J134" s="155"/>
      <c r="K134" s="155"/>
      <c r="L134" s="90"/>
      <c r="M134" s="89"/>
      <c r="N134" s="18"/>
      <c r="O134" s="18"/>
      <c r="P134" s="18"/>
      <c r="Q134" s="18"/>
      <c r="R134" s="18"/>
      <c r="W134" s="21" t="s">
        <v>42</v>
      </c>
      <c r="X134" s="21" t="s">
        <v>35</v>
      </c>
      <c r="Y134" s="127" t="s">
        <v>45</v>
      </c>
      <c r="Z134" s="127"/>
      <c r="AA134" s="21" t="str">
        <f t="shared" si="5"/>
        <v>Подметание пола с предварительным увлажнением со сбором отходов в проходах и между рабочими местамиДо 30Норма обслуживания</v>
      </c>
      <c r="AB134" s="21">
        <v>1230</v>
      </c>
      <c r="AC134" s="51" t="str">
        <f>CONCATENATE($G$189,$K$191,$T$194)</f>
        <v>норма обслуживания</v>
      </c>
    </row>
    <row r="135" spans="2:29" ht="17.25" hidden="1" customHeight="1">
      <c r="B135" s="54"/>
      <c r="C135" s="171" t="s">
        <v>27</v>
      </c>
      <c r="D135" s="172"/>
      <c r="E135" s="172"/>
      <c r="F135" s="172"/>
      <c r="G135" s="92"/>
      <c r="H135" s="155"/>
      <c r="I135" s="155"/>
      <c r="J135" s="155"/>
      <c r="K135" s="155"/>
      <c r="L135" s="90"/>
      <c r="M135" s="89"/>
      <c r="N135" s="18"/>
      <c r="O135" s="18"/>
      <c r="P135" s="18"/>
      <c r="Q135" s="18"/>
      <c r="R135" s="18"/>
      <c r="W135" s="21" t="s">
        <v>42</v>
      </c>
      <c r="X135" s="22" t="s">
        <v>36</v>
      </c>
      <c r="Y135" s="127" t="s">
        <v>44</v>
      </c>
      <c r="Z135" s="127"/>
      <c r="AA135" s="21" t="str">
        <f t="shared" si="5"/>
        <v>Подметание пола с предварительным увлажнением со сбором отходов в проходах и между рабочими местамиСвыше 30Норма времени обслуживания</v>
      </c>
      <c r="AB135" s="21">
        <v>0.8</v>
      </c>
    </row>
    <row r="136" spans="2:29" ht="7.5" hidden="1" customHeight="1">
      <c r="B136" s="54"/>
      <c r="C136" s="154"/>
      <c r="D136" s="155"/>
      <c r="E136" s="155"/>
      <c r="F136" s="155"/>
      <c r="G136" s="155"/>
      <c r="H136" s="155"/>
      <c r="I136" s="155"/>
      <c r="J136" s="155"/>
      <c r="K136" s="155"/>
      <c r="L136" s="90"/>
      <c r="M136" s="89"/>
      <c r="N136" s="18"/>
      <c r="O136" s="18"/>
      <c r="P136" s="18"/>
      <c r="Q136" s="18"/>
      <c r="R136" s="18"/>
      <c r="W136" s="21" t="s">
        <v>42</v>
      </c>
      <c r="X136" s="22" t="s">
        <v>36</v>
      </c>
      <c r="Y136" s="127" t="s">
        <v>45</v>
      </c>
      <c r="Z136" s="127"/>
      <c r="AA136" s="21" t="str">
        <f t="shared" si="5"/>
        <v>Подметание пола с предварительным увлажнением со сбором отходов в проходах и между рабочими местамиСвыше 30Норма обслуживания</v>
      </c>
      <c r="AB136" s="21">
        <v>1000</v>
      </c>
    </row>
    <row r="137" spans="2:29" ht="18.75" hidden="1" customHeight="1">
      <c r="B137" s="54"/>
      <c r="C137" s="171" t="s">
        <v>28</v>
      </c>
      <c r="D137" s="172"/>
      <c r="E137" s="172"/>
      <c r="F137" s="172"/>
      <c r="G137" s="172"/>
      <c r="H137" s="172"/>
      <c r="I137" s="101">
        <f>IF(G135="",F133/100*H129,F133/100*H129*IFERROR(VLOOKUP('Коэффициенты повторяемости'!$K$15,'Коэффициенты повторяемости'!$O$3:$P$102,2,FALSE),0))</f>
        <v>0</v>
      </c>
      <c r="J137" s="155"/>
      <c r="K137" s="155"/>
      <c r="L137" s="90"/>
      <c r="M137" s="89"/>
      <c r="N137" s="18"/>
      <c r="O137" s="18"/>
      <c r="P137" s="18"/>
      <c r="Q137" s="18"/>
      <c r="R137" s="18"/>
      <c r="W137" s="21" t="s">
        <v>43</v>
      </c>
      <c r="X137" s="21" t="s">
        <v>35</v>
      </c>
      <c r="Y137" s="127" t="s">
        <v>44</v>
      </c>
      <c r="Z137" s="127"/>
      <c r="AA137" s="21" t="str">
        <f t="shared" si="5"/>
        <v>Подметание пола с предварительным увлажнением со сбором отходов в проходах, между рабочими местами и от рабочих местДо 30Норма времени обслуживания</v>
      </c>
      <c r="AB137" s="21">
        <v>0.79</v>
      </c>
    </row>
    <row r="138" spans="2:29" ht="6" hidden="1" customHeight="1">
      <c r="B138" s="54"/>
      <c r="C138" s="154"/>
      <c r="D138" s="155"/>
      <c r="E138" s="155"/>
      <c r="F138" s="155"/>
      <c r="G138" s="155"/>
      <c r="H138" s="155"/>
      <c r="I138" s="155"/>
      <c r="J138" s="155"/>
      <c r="K138" s="155"/>
      <c r="L138" s="90"/>
      <c r="M138" s="89"/>
      <c r="N138" s="18"/>
      <c r="O138" s="18"/>
      <c r="P138" s="18"/>
      <c r="Q138" s="18"/>
      <c r="R138" s="18"/>
      <c r="W138" s="21" t="s">
        <v>43</v>
      </c>
      <c r="X138" s="21" t="s">
        <v>35</v>
      </c>
      <c r="Y138" s="127" t="s">
        <v>45</v>
      </c>
      <c r="Z138" s="127"/>
      <c r="AA138" s="21" t="str">
        <f t="shared" si="5"/>
        <v>Подметание пола с предварительным увлажнением со сбором отходов в проходах, между рабочими местами и от рабочих местДо 30Норма обслуживания</v>
      </c>
      <c r="AB138" s="21">
        <v>1013</v>
      </c>
    </row>
    <row r="139" spans="2:29" ht="21" hidden="1" customHeight="1">
      <c r="B139" s="54"/>
      <c r="C139" s="175" t="s">
        <v>95</v>
      </c>
      <c r="D139" s="176"/>
      <c r="E139" s="176"/>
      <c r="F139" s="176"/>
      <c r="G139" s="176"/>
      <c r="H139" s="102">
        <f>IF(L131="",0,IF(L131&lt;1,IF(G135="",F131,F131*IFERROR(VLOOKUP('Коэффициенты повторяемости'!$K$16,'Коэффициенты повторяемости'!$O$3:$P$102,2,FALSE),0))*0.85,IF(L131&gt;=1,IF(G135="",F131,F131*IFERROR(VLOOKUP('Коэффициенты повторяемости'!$K$16,'Коэффициенты повторяемости'!$O$3:$P$102,2,FALSE),0)))))</f>
        <v>0</v>
      </c>
      <c r="I139" s="182" t="str">
        <f>IF(L131="","Укажите ширину прохода между оборудованием","")</f>
        <v>Укажите ширину прохода между оборудованием</v>
      </c>
      <c r="J139" s="182"/>
      <c r="K139" s="182"/>
      <c r="L139" s="183"/>
      <c r="M139" s="8"/>
      <c r="N139" s="20"/>
      <c r="O139" s="20"/>
      <c r="P139" s="20"/>
      <c r="Q139" s="20"/>
      <c r="R139" s="20"/>
      <c r="W139" s="21" t="s">
        <v>43</v>
      </c>
      <c r="X139" s="22" t="s">
        <v>36</v>
      </c>
      <c r="Y139" s="127" t="s">
        <v>44</v>
      </c>
      <c r="Z139" s="127"/>
      <c r="AA139" s="21" t="str">
        <f t="shared" si="5"/>
        <v>Подметание пола с предварительным увлажнением со сбором отходов в проходах, между рабочими местами и от рабочих местСвыше 30Норма времени обслуживания</v>
      </c>
      <c r="AB139" s="21">
        <v>1</v>
      </c>
    </row>
    <row r="140" spans="2:29" ht="7.5" hidden="1" customHeight="1">
      <c r="B140" s="54"/>
      <c r="C140" s="104"/>
      <c r="D140" s="105"/>
      <c r="E140" s="105"/>
      <c r="F140" s="105"/>
      <c r="G140" s="105"/>
      <c r="H140" s="105"/>
      <c r="I140" s="105"/>
      <c r="J140" s="105"/>
      <c r="K140" s="105"/>
      <c r="L140" s="106"/>
      <c r="M140" s="89"/>
      <c r="N140" s="18"/>
      <c r="O140" s="18"/>
      <c r="P140" s="18"/>
      <c r="Q140" s="18"/>
      <c r="R140" s="18"/>
      <c r="W140" s="21" t="s">
        <v>43</v>
      </c>
      <c r="X140" s="22" t="s">
        <v>36</v>
      </c>
      <c r="Y140" s="127" t="s">
        <v>45</v>
      </c>
      <c r="Z140" s="127"/>
      <c r="AA140" s="21" t="str">
        <f>CONCATENATE(W140,X140,Y140)</f>
        <v>Подметание пола с предварительным увлажнением со сбором отходов в проходах, между рабочими местами и от рабочих местСвыше 30Норма обслуживания</v>
      </c>
      <c r="AB140" s="21">
        <v>800</v>
      </c>
    </row>
    <row r="141" spans="2:29" ht="42.75" hidden="1" customHeight="1">
      <c r="B141" s="54"/>
      <c r="C141" s="184" t="s">
        <v>39</v>
      </c>
      <c r="D141" s="185"/>
      <c r="E141" s="185"/>
      <c r="F141" s="185"/>
      <c r="G141" s="186"/>
      <c r="H141" s="186"/>
      <c r="I141" s="186"/>
      <c r="J141" s="186"/>
      <c r="K141" s="186"/>
      <c r="L141" s="187"/>
      <c r="M141" s="62"/>
      <c r="N141" s="91"/>
      <c r="O141" s="91"/>
      <c r="P141" s="91"/>
      <c r="Q141" s="91"/>
      <c r="R141" s="91"/>
      <c r="W141" s="23" t="s">
        <v>37</v>
      </c>
      <c r="X141" s="128" t="s">
        <v>38</v>
      </c>
      <c r="Y141" s="127" t="s">
        <v>44</v>
      </c>
      <c r="Z141" s="127"/>
      <c r="AA141" s="21" t="str">
        <f>CONCATENATE(W141,X141,Y141)</f>
        <v>Мытье пола с применением моющих средств-Норма времени обслуживания</v>
      </c>
      <c r="AB141" s="21">
        <v>1.3</v>
      </c>
    </row>
    <row r="142" spans="2:29" ht="3.75" hidden="1" customHeight="1">
      <c r="B142" s="54"/>
      <c r="C142" s="154"/>
      <c r="D142" s="155"/>
      <c r="E142" s="155"/>
      <c r="F142" s="155"/>
      <c r="G142" s="155"/>
      <c r="H142" s="155"/>
      <c r="I142" s="155"/>
      <c r="J142" s="155"/>
      <c r="K142" s="155"/>
      <c r="L142" s="90"/>
      <c r="M142" s="89"/>
      <c r="N142" s="18"/>
      <c r="O142" s="18"/>
      <c r="P142" s="18"/>
      <c r="Q142" s="18"/>
      <c r="R142" s="18"/>
      <c r="W142" s="23" t="s">
        <v>37</v>
      </c>
      <c r="X142" s="128" t="s">
        <v>38</v>
      </c>
      <c r="Y142" s="127" t="s">
        <v>45</v>
      </c>
      <c r="Z142" s="127"/>
      <c r="AA142" s="21" t="str">
        <f t="shared" si="5"/>
        <v>Мытье пола с применением моющих средств-Норма обслуживания</v>
      </c>
      <c r="AB142" s="21">
        <v>615</v>
      </c>
    </row>
    <row r="143" spans="2:29" ht="21.75" hidden="1" customHeight="1">
      <c r="B143" s="54"/>
      <c r="C143" s="192" t="s">
        <v>46</v>
      </c>
      <c r="D143" s="193"/>
      <c r="E143" s="193"/>
      <c r="F143" s="193"/>
      <c r="G143" s="193"/>
      <c r="H143" s="193"/>
      <c r="I143" s="193"/>
      <c r="J143" s="193"/>
      <c r="K143" s="129"/>
      <c r="L143" s="90"/>
      <c r="M143" s="89"/>
      <c r="N143" s="18"/>
      <c r="O143" s="18"/>
      <c r="P143" s="18"/>
      <c r="Q143" s="18"/>
      <c r="R143" s="18"/>
    </row>
    <row r="144" spans="2:29" ht="4.5" hidden="1" customHeight="1">
      <c r="B144" s="54"/>
      <c r="C144" s="154"/>
      <c r="D144" s="155"/>
      <c r="E144" s="155"/>
      <c r="F144" s="155"/>
      <c r="G144" s="155"/>
      <c r="H144" s="155"/>
      <c r="I144" s="155"/>
      <c r="J144" s="155"/>
      <c r="K144" s="155"/>
      <c r="L144" s="90"/>
      <c r="M144" s="89"/>
      <c r="N144" s="18"/>
      <c r="O144" s="18"/>
      <c r="P144" s="18"/>
      <c r="Q144" s="18"/>
      <c r="R144" s="18"/>
    </row>
    <row r="145" spans="2:30" ht="19.5" hidden="1" customHeight="1">
      <c r="B145" s="54"/>
      <c r="C145" s="171" t="s">
        <v>92</v>
      </c>
      <c r="D145" s="172"/>
      <c r="E145" s="172"/>
      <c r="F145" s="172"/>
      <c r="G145" s="172"/>
      <c r="H145" s="94">
        <f>IFERROR(VLOOKUP($AC$127,$AA$125:$AB$142,2,FALSE),0)</f>
        <v>0</v>
      </c>
      <c r="I145" s="153"/>
      <c r="J145" s="155"/>
      <c r="K145" s="155"/>
      <c r="L145" s="90"/>
      <c r="M145" s="89"/>
      <c r="N145" s="18"/>
      <c r="O145" s="18"/>
      <c r="P145" s="18"/>
      <c r="Q145" s="18"/>
      <c r="R145" s="18"/>
      <c r="T145" s="21" t="s">
        <v>11</v>
      </c>
      <c r="V145" s="11" t="s">
        <v>38</v>
      </c>
    </row>
    <row r="146" spans="2:30" ht="5.25" hidden="1" customHeight="1">
      <c r="B146" s="54"/>
      <c r="C146" s="154"/>
      <c r="D146" s="155"/>
      <c r="E146" s="155"/>
      <c r="F146" s="155"/>
      <c r="G146" s="155"/>
      <c r="H146" s="155"/>
      <c r="I146" s="155"/>
      <c r="J146" s="155"/>
      <c r="K146" s="155"/>
      <c r="L146" s="90"/>
      <c r="M146" s="89"/>
      <c r="N146" s="18"/>
      <c r="O146" s="18"/>
      <c r="P146" s="18"/>
      <c r="Q146" s="18"/>
      <c r="R146" s="18"/>
      <c r="T146" s="21" t="s">
        <v>10</v>
      </c>
    </row>
    <row r="147" spans="2:30" ht="19.5" hidden="1" customHeight="1">
      <c r="B147" s="54"/>
      <c r="C147" s="171" t="s">
        <v>93</v>
      </c>
      <c r="D147" s="172"/>
      <c r="E147" s="172"/>
      <c r="F147" s="94">
        <f>IFERROR(VLOOKUP($AC$128,$AA$125:$AB$142,2,FALSE),0)</f>
        <v>0</v>
      </c>
      <c r="G147" s="172" t="s">
        <v>47</v>
      </c>
      <c r="H147" s="172"/>
      <c r="I147" s="172"/>
      <c r="J147" s="172"/>
      <c r="K147" s="172"/>
      <c r="L147" s="95"/>
      <c r="M147" s="96"/>
      <c r="N147" s="97"/>
      <c r="O147" s="97"/>
      <c r="P147" s="97"/>
      <c r="Q147" s="97"/>
      <c r="R147" s="97"/>
    </row>
    <row r="148" spans="2:30" ht="5.25" hidden="1" customHeight="1">
      <c r="B148" s="54"/>
      <c r="C148" s="154"/>
      <c r="D148" s="155"/>
      <c r="E148" s="155"/>
      <c r="F148" s="155"/>
      <c r="G148" s="155"/>
      <c r="H148" s="155"/>
      <c r="I148" s="155"/>
      <c r="J148" s="155"/>
      <c r="K148" s="155"/>
      <c r="L148" s="90"/>
      <c r="M148" s="89"/>
      <c r="N148" s="18"/>
      <c r="O148" s="18"/>
      <c r="P148" s="18"/>
      <c r="Q148" s="18"/>
      <c r="R148" s="18"/>
      <c r="AD148" s="37"/>
    </row>
    <row r="149" spans="2:30" ht="18" hidden="1" customHeight="1">
      <c r="B149" s="54"/>
      <c r="C149" s="190" t="s">
        <v>94</v>
      </c>
      <c r="D149" s="191"/>
      <c r="E149" s="191"/>
      <c r="F149" s="100"/>
      <c r="G149" s="155"/>
      <c r="H149" s="155"/>
      <c r="I149" s="155"/>
      <c r="J149" s="155"/>
      <c r="K149" s="155"/>
      <c r="L149" s="90"/>
      <c r="M149" s="89"/>
      <c r="N149" s="18"/>
      <c r="O149" s="18"/>
      <c r="P149" s="18"/>
      <c r="Q149" s="18"/>
      <c r="R149" s="18"/>
      <c r="AD149" s="37"/>
    </row>
    <row r="150" spans="2:30" ht="6.75" hidden="1" customHeight="1">
      <c r="B150" s="54"/>
      <c r="C150" s="154"/>
      <c r="D150" s="155"/>
      <c r="E150" s="155"/>
      <c r="F150" s="155"/>
      <c r="G150" s="155"/>
      <c r="H150" s="155"/>
      <c r="I150" s="155"/>
      <c r="J150" s="155"/>
      <c r="K150" s="155"/>
      <c r="L150" s="90"/>
      <c r="M150" s="89"/>
      <c r="N150" s="18"/>
      <c r="O150" s="18"/>
      <c r="P150" s="18"/>
      <c r="Q150" s="18"/>
      <c r="R150" s="18"/>
      <c r="AD150" s="37"/>
    </row>
    <row r="151" spans="2:30" hidden="1">
      <c r="B151" s="54"/>
      <c r="C151" s="171" t="s">
        <v>27</v>
      </c>
      <c r="D151" s="172"/>
      <c r="E151" s="172"/>
      <c r="F151" s="172"/>
      <c r="G151" s="92"/>
      <c r="H151" s="155"/>
      <c r="I151" s="155"/>
      <c r="J151" s="155"/>
      <c r="K151" s="155"/>
      <c r="L151" s="90"/>
      <c r="M151" s="89"/>
      <c r="N151" s="18"/>
      <c r="O151" s="18"/>
      <c r="P151" s="18"/>
      <c r="Q151" s="18"/>
      <c r="R151" s="18"/>
      <c r="AD151" s="37"/>
    </row>
    <row r="152" spans="2:30" ht="5.25" hidden="1" customHeight="1">
      <c r="B152" s="54"/>
      <c r="C152" s="154"/>
      <c r="D152" s="155"/>
      <c r="E152" s="155"/>
      <c r="F152" s="155"/>
      <c r="G152" s="155"/>
      <c r="H152" s="155"/>
      <c r="I152" s="155"/>
      <c r="J152" s="155"/>
      <c r="K152" s="155"/>
      <c r="L152" s="90"/>
      <c r="M152" s="89"/>
      <c r="N152" s="18"/>
      <c r="O152" s="18"/>
      <c r="P152" s="18"/>
      <c r="Q152" s="18"/>
      <c r="R152" s="18"/>
      <c r="AD152" s="37"/>
    </row>
    <row r="153" spans="2:30" hidden="1">
      <c r="B153" s="54"/>
      <c r="C153" s="171" t="s">
        <v>28</v>
      </c>
      <c r="D153" s="172"/>
      <c r="E153" s="172"/>
      <c r="F153" s="172"/>
      <c r="G153" s="172"/>
      <c r="H153" s="172"/>
      <c r="I153" s="101">
        <f>IF(G151="",F149/100*H145,F149/100*H145*IFERROR(VLOOKUP('Коэффициенты повторяемости'!$K$17,'Коэффициенты повторяемости'!$O$3:$P$102,2,FALSE),0))</f>
        <v>0</v>
      </c>
      <c r="J153" s="155"/>
      <c r="K153" s="155"/>
      <c r="L153" s="90"/>
      <c r="M153" s="89"/>
      <c r="N153" s="18"/>
      <c r="O153" s="18"/>
      <c r="P153" s="18"/>
      <c r="Q153" s="18"/>
      <c r="R153" s="18"/>
      <c r="AD153" s="37"/>
    </row>
    <row r="154" spans="2:30" ht="5.25" hidden="1" customHeight="1">
      <c r="B154" s="54"/>
      <c r="C154" s="154"/>
      <c r="D154" s="155"/>
      <c r="E154" s="155"/>
      <c r="F154" s="155"/>
      <c r="G154" s="155"/>
      <c r="H154" s="155"/>
      <c r="I154" s="155"/>
      <c r="J154" s="155"/>
      <c r="K154" s="155"/>
      <c r="L154" s="90"/>
      <c r="M154" s="89"/>
      <c r="N154" s="18"/>
      <c r="O154" s="18"/>
      <c r="P154" s="18"/>
      <c r="Q154" s="18"/>
      <c r="R154" s="18"/>
      <c r="AD154" s="37"/>
    </row>
    <row r="155" spans="2:30" ht="21.75" hidden="1" customHeight="1">
      <c r="B155" s="54"/>
      <c r="C155" s="175" t="s">
        <v>95</v>
      </c>
      <c r="D155" s="176"/>
      <c r="E155" s="176"/>
      <c r="F155" s="176"/>
      <c r="G155" s="176"/>
      <c r="H155" s="102">
        <f>IF(L147="",0,IF(L147&lt;1,IF(G151="",F147,F147*IFERROR(VLOOKUP('Коэффициенты повторяемости'!$K$18,'Коэффициенты повторяемости'!$O$3:$P$102,2,FALSE),0))*0.85,IF(L147&gt;=1,IF(G151="",F147,F147*IFERROR(VLOOKUP('Коэффициенты повторяемости'!$K$18,'Коэффициенты повторяемости'!$O$3:$P$102,2,FALSE),0)))))</f>
        <v>0</v>
      </c>
      <c r="I155" s="182" t="str">
        <f>IF(L147="","Укажите ширину прохода между оборудованием","")</f>
        <v>Укажите ширину прохода между оборудованием</v>
      </c>
      <c r="J155" s="182"/>
      <c r="K155" s="182"/>
      <c r="L155" s="183"/>
      <c r="M155" s="8"/>
      <c r="N155" s="20"/>
      <c r="O155" s="20"/>
      <c r="P155" s="20"/>
      <c r="Q155" s="20"/>
      <c r="R155" s="20"/>
      <c r="AD155" s="37"/>
    </row>
    <row r="156" spans="2:30" ht="6.75" hidden="1" customHeight="1">
      <c r="B156" s="54"/>
      <c r="C156" s="104"/>
      <c r="D156" s="105"/>
      <c r="E156" s="105"/>
      <c r="F156" s="105"/>
      <c r="G156" s="105"/>
      <c r="H156" s="105"/>
      <c r="I156" s="105"/>
      <c r="J156" s="105"/>
      <c r="K156" s="105"/>
      <c r="L156" s="106"/>
      <c r="M156" s="89"/>
      <c r="N156" s="18"/>
      <c r="O156" s="18"/>
      <c r="P156" s="18"/>
      <c r="Q156" s="18"/>
      <c r="R156" s="18"/>
      <c r="AD156" s="37"/>
    </row>
    <row r="157" spans="2:30" ht="48.75" hidden="1" customHeight="1">
      <c r="B157" s="54"/>
      <c r="C157" s="171" t="s">
        <v>39</v>
      </c>
      <c r="D157" s="172"/>
      <c r="E157" s="172"/>
      <c r="F157" s="172"/>
      <c r="G157" s="194"/>
      <c r="H157" s="194"/>
      <c r="I157" s="194"/>
      <c r="J157" s="194"/>
      <c r="K157" s="194"/>
      <c r="L157" s="195"/>
      <c r="M157" s="62"/>
      <c r="N157" s="91"/>
      <c r="O157" s="91"/>
      <c r="P157" s="91"/>
      <c r="Q157" s="91"/>
      <c r="R157" s="91"/>
      <c r="AD157" s="37"/>
    </row>
    <row r="158" spans="2:30" ht="6" hidden="1" customHeight="1">
      <c r="B158" s="54"/>
      <c r="C158" s="154"/>
      <c r="D158" s="155"/>
      <c r="E158" s="155"/>
      <c r="F158" s="155"/>
      <c r="G158" s="155"/>
      <c r="H158" s="155"/>
      <c r="I158" s="155"/>
      <c r="J158" s="155"/>
      <c r="K158" s="155"/>
      <c r="L158" s="90"/>
      <c r="M158" s="89"/>
      <c r="N158" s="18"/>
      <c r="O158" s="18"/>
      <c r="P158" s="18"/>
      <c r="Q158" s="18"/>
      <c r="R158" s="18"/>
      <c r="AD158" s="37"/>
    </row>
    <row r="159" spans="2:30" ht="18.75" hidden="1" customHeight="1">
      <c r="B159" s="54"/>
      <c r="C159" s="192" t="s">
        <v>46</v>
      </c>
      <c r="D159" s="193"/>
      <c r="E159" s="193"/>
      <c r="F159" s="193"/>
      <c r="G159" s="193"/>
      <c r="H159" s="193"/>
      <c r="I159" s="193"/>
      <c r="J159" s="193"/>
      <c r="K159" s="129"/>
      <c r="L159" s="90"/>
      <c r="M159" s="89"/>
      <c r="N159" s="18"/>
      <c r="O159" s="18"/>
      <c r="P159" s="18"/>
      <c r="Q159" s="18"/>
      <c r="R159" s="18"/>
      <c r="AD159" s="37"/>
    </row>
    <row r="160" spans="2:30" ht="5.25" hidden="1" customHeight="1">
      <c r="B160" s="54"/>
      <c r="C160" s="154"/>
      <c r="D160" s="155"/>
      <c r="E160" s="155"/>
      <c r="F160" s="155"/>
      <c r="G160" s="155"/>
      <c r="H160" s="155"/>
      <c r="I160" s="155"/>
      <c r="J160" s="155"/>
      <c r="K160" s="155"/>
      <c r="L160" s="90"/>
      <c r="M160" s="89"/>
      <c r="N160" s="18"/>
      <c r="O160" s="18"/>
      <c r="P160" s="18"/>
      <c r="Q160" s="18"/>
      <c r="R160" s="18"/>
      <c r="AD160" s="37"/>
    </row>
    <row r="161" spans="2:30" ht="20.25" hidden="1" customHeight="1">
      <c r="B161" s="54"/>
      <c r="C161" s="171" t="s">
        <v>92</v>
      </c>
      <c r="D161" s="172"/>
      <c r="E161" s="172"/>
      <c r="F161" s="172"/>
      <c r="G161" s="172"/>
      <c r="H161" s="94">
        <f>IFERROR(VLOOKUP($AC$129,$AA$125:$AB$142,2,FALSE),0)</f>
        <v>0</v>
      </c>
      <c r="I161" s="153"/>
      <c r="J161" s="155"/>
      <c r="K161" s="155"/>
      <c r="L161" s="90"/>
      <c r="M161" s="89"/>
      <c r="N161" s="18"/>
      <c r="O161" s="18"/>
      <c r="P161" s="18"/>
      <c r="Q161" s="18"/>
      <c r="R161" s="18"/>
      <c r="T161" s="21" t="s">
        <v>11</v>
      </c>
      <c r="AD161" s="37"/>
    </row>
    <row r="162" spans="2:30" ht="7.5" hidden="1" customHeight="1">
      <c r="B162" s="54"/>
      <c r="C162" s="154"/>
      <c r="D162" s="155"/>
      <c r="E162" s="155"/>
      <c r="F162" s="155"/>
      <c r="G162" s="155"/>
      <c r="H162" s="155"/>
      <c r="I162" s="155"/>
      <c r="J162" s="155"/>
      <c r="K162" s="155"/>
      <c r="L162" s="90"/>
      <c r="M162" s="89"/>
      <c r="N162" s="18"/>
      <c r="O162" s="18"/>
      <c r="P162" s="18"/>
      <c r="Q162" s="18"/>
      <c r="R162" s="18"/>
      <c r="T162" s="21" t="s">
        <v>10</v>
      </c>
      <c r="AD162" s="37"/>
    </row>
    <row r="163" spans="2:30" ht="19.5" hidden="1" customHeight="1">
      <c r="B163" s="54"/>
      <c r="C163" s="171" t="s">
        <v>93</v>
      </c>
      <c r="D163" s="172"/>
      <c r="E163" s="172"/>
      <c r="F163" s="94">
        <f>IFERROR(VLOOKUP($AC$130,$AA$125:$AB$142,2,FALSE),0)</f>
        <v>0</v>
      </c>
      <c r="G163" s="172" t="s">
        <v>47</v>
      </c>
      <c r="H163" s="172"/>
      <c r="I163" s="172"/>
      <c r="J163" s="172"/>
      <c r="K163" s="172"/>
      <c r="L163" s="95"/>
      <c r="M163" s="96"/>
      <c r="N163" s="97"/>
      <c r="O163" s="97"/>
      <c r="P163" s="97"/>
      <c r="Q163" s="97"/>
      <c r="R163" s="97"/>
      <c r="AD163" s="37"/>
    </row>
    <row r="164" spans="2:30" ht="6" hidden="1" customHeight="1">
      <c r="B164" s="54"/>
      <c r="C164" s="154"/>
      <c r="D164" s="155"/>
      <c r="E164" s="155"/>
      <c r="F164" s="155"/>
      <c r="G164" s="155"/>
      <c r="H164" s="155"/>
      <c r="I164" s="155"/>
      <c r="J164" s="155"/>
      <c r="K164" s="155"/>
      <c r="L164" s="90"/>
      <c r="M164" s="89"/>
      <c r="N164" s="18"/>
      <c r="O164" s="18"/>
      <c r="P164" s="18"/>
      <c r="Q164" s="18"/>
      <c r="R164" s="18"/>
      <c r="AD164" s="37"/>
    </row>
    <row r="165" spans="2:30" ht="18.75" hidden="1">
      <c r="B165" s="54"/>
      <c r="C165" s="190" t="s">
        <v>94</v>
      </c>
      <c r="D165" s="191"/>
      <c r="E165" s="191"/>
      <c r="F165" s="100"/>
      <c r="G165" s="155"/>
      <c r="H165" s="155"/>
      <c r="I165" s="155"/>
      <c r="J165" s="155"/>
      <c r="K165" s="155"/>
      <c r="L165" s="90"/>
      <c r="M165" s="89"/>
      <c r="N165" s="18"/>
      <c r="O165" s="18"/>
      <c r="P165" s="18"/>
      <c r="Q165" s="18"/>
      <c r="R165" s="18"/>
      <c r="AD165" s="37"/>
    </row>
    <row r="166" spans="2:30" ht="6.75" hidden="1" customHeight="1">
      <c r="B166" s="54"/>
      <c r="C166" s="154"/>
      <c r="D166" s="155"/>
      <c r="E166" s="155"/>
      <c r="F166" s="155"/>
      <c r="G166" s="155"/>
      <c r="H166" s="155"/>
      <c r="I166" s="155"/>
      <c r="J166" s="155"/>
      <c r="K166" s="155"/>
      <c r="L166" s="90"/>
      <c r="M166" s="89"/>
      <c r="N166" s="18"/>
      <c r="O166" s="18"/>
      <c r="P166" s="18"/>
      <c r="Q166" s="18"/>
      <c r="R166" s="18"/>
      <c r="AD166" s="37"/>
    </row>
    <row r="167" spans="2:30" hidden="1">
      <c r="B167" s="54"/>
      <c r="C167" s="171" t="s">
        <v>27</v>
      </c>
      <c r="D167" s="172"/>
      <c r="E167" s="172"/>
      <c r="F167" s="172"/>
      <c r="G167" s="92"/>
      <c r="H167" s="155"/>
      <c r="I167" s="155"/>
      <c r="J167" s="155"/>
      <c r="K167" s="155"/>
      <c r="L167" s="90"/>
      <c r="M167" s="89"/>
      <c r="N167" s="18"/>
      <c r="O167" s="18"/>
      <c r="P167" s="18"/>
      <c r="Q167" s="18"/>
      <c r="R167" s="18"/>
      <c r="AD167" s="37"/>
    </row>
    <row r="168" spans="2:30" ht="7.5" hidden="1" customHeight="1">
      <c r="B168" s="54"/>
      <c r="C168" s="154"/>
      <c r="D168" s="155"/>
      <c r="E168" s="155"/>
      <c r="F168" s="155"/>
      <c r="G168" s="155"/>
      <c r="H168" s="155"/>
      <c r="I168" s="155"/>
      <c r="J168" s="155"/>
      <c r="K168" s="155"/>
      <c r="L168" s="90"/>
      <c r="M168" s="89"/>
      <c r="N168" s="18"/>
      <c r="O168" s="18"/>
      <c r="P168" s="18"/>
      <c r="Q168" s="18"/>
      <c r="R168" s="18"/>
      <c r="AD168" s="37"/>
    </row>
    <row r="169" spans="2:30" hidden="1">
      <c r="B169" s="54"/>
      <c r="C169" s="171" t="s">
        <v>28</v>
      </c>
      <c r="D169" s="172"/>
      <c r="E169" s="172"/>
      <c r="F169" s="172"/>
      <c r="G169" s="172"/>
      <c r="H169" s="172"/>
      <c r="I169" s="101">
        <f>IF(G167="",F165/100*H161,F165/100*H161*IFERROR(VLOOKUP('Коэффициенты повторяемости'!$K$19,'Коэффициенты повторяемости'!$O$3:$P$102,2,FALSE),0))</f>
        <v>0</v>
      </c>
      <c r="J169" s="155"/>
      <c r="K169" s="155"/>
      <c r="L169" s="90"/>
      <c r="M169" s="89"/>
      <c r="N169" s="18"/>
      <c r="O169" s="18"/>
      <c r="P169" s="18"/>
      <c r="Q169" s="18"/>
      <c r="R169" s="18"/>
      <c r="AD169" s="37"/>
    </row>
    <row r="170" spans="2:30" ht="6" hidden="1" customHeight="1">
      <c r="B170" s="54"/>
      <c r="C170" s="154"/>
      <c r="D170" s="155"/>
      <c r="E170" s="155"/>
      <c r="F170" s="155"/>
      <c r="G170" s="155"/>
      <c r="H170" s="155"/>
      <c r="I170" s="155"/>
      <c r="J170" s="155"/>
      <c r="K170" s="155"/>
      <c r="L170" s="90"/>
      <c r="M170" s="89"/>
      <c r="N170" s="18"/>
      <c r="O170" s="18"/>
      <c r="P170" s="18"/>
      <c r="Q170" s="18"/>
      <c r="R170" s="18"/>
      <c r="AD170" s="37"/>
    </row>
    <row r="171" spans="2:30" ht="18.75" hidden="1" customHeight="1">
      <c r="B171" s="54"/>
      <c r="C171" s="175" t="s">
        <v>95</v>
      </c>
      <c r="D171" s="176"/>
      <c r="E171" s="176"/>
      <c r="F171" s="176"/>
      <c r="G171" s="176"/>
      <c r="H171" s="102">
        <f>IF(L163="",0,IF(L163&lt;1,IF(G167="",F163,F163*IFERROR(VLOOKUP('Коэффициенты повторяемости'!$K$20,'Коэффициенты повторяемости'!$O$3:$P$102,2,FALSE),0))*0.85,IF(L163&gt;=1,IF(G167="",F163,F163*IFERROR(VLOOKUP('Коэффициенты повторяемости'!$K$20,'Коэффициенты повторяемости'!$O$3:$P$102,2,FALSE),0)))))</f>
        <v>0</v>
      </c>
      <c r="I171" s="182" t="str">
        <f>IF(L163="","Укажите ширину прохода между оборудованием","")</f>
        <v>Укажите ширину прохода между оборудованием</v>
      </c>
      <c r="J171" s="182"/>
      <c r="K171" s="182"/>
      <c r="L171" s="183"/>
      <c r="M171" s="8"/>
      <c r="N171" s="20"/>
      <c r="O171" s="20"/>
      <c r="P171" s="20"/>
      <c r="Q171" s="20"/>
      <c r="R171" s="20"/>
      <c r="AD171" s="37"/>
    </row>
    <row r="172" spans="2:30" ht="4.5" hidden="1" customHeight="1">
      <c r="B172" s="54"/>
      <c r="C172" s="104"/>
      <c r="D172" s="105"/>
      <c r="E172" s="105"/>
      <c r="F172" s="105"/>
      <c r="G172" s="105"/>
      <c r="H172" s="105"/>
      <c r="I172" s="105"/>
      <c r="J172" s="105"/>
      <c r="K172" s="105"/>
      <c r="L172" s="106"/>
      <c r="M172" s="89"/>
      <c r="N172" s="18"/>
      <c r="O172" s="18"/>
      <c r="P172" s="18"/>
      <c r="Q172" s="18"/>
      <c r="R172" s="18"/>
      <c r="AD172" s="37"/>
    </row>
    <row r="173" spans="2:30" ht="51.75" hidden="1" customHeight="1">
      <c r="B173" s="54"/>
      <c r="C173" s="171" t="s">
        <v>39</v>
      </c>
      <c r="D173" s="172"/>
      <c r="E173" s="172"/>
      <c r="F173" s="172"/>
      <c r="G173" s="194"/>
      <c r="H173" s="194"/>
      <c r="I173" s="194"/>
      <c r="J173" s="194"/>
      <c r="K173" s="194"/>
      <c r="L173" s="195"/>
      <c r="M173" s="62"/>
      <c r="N173" s="91"/>
      <c r="O173" s="91"/>
      <c r="P173" s="91"/>
      <c r="Q173" s="91"/>
      <c r="R173" s="91"/>
      <c r="AD173" s="37"/>
    </row>
    <row r="174" spans="2:30" ht="6" hidden="1" customHeight="1">
      <c r="B174" s="54"/>
      <c r="C174" s="154"/>
      <c r="D174" s="155"/>
      <c r="E174" s="155"/>
      <c r="F174" s="155"/>
      <c r="G174" s="155"/>
      <c r="H174" s="155"/>
      <c r="I174" s="155"/>
      <c r="J174" s="155"/>
      <c r="K174" s="155"/>
      <c r="L174" s="90"/>
      <c r="M174" s="89"/>
      <c r="N174" s="18"/>
      <c r="O174" s="18"/>
      <c r="P174" s="18"/>
      <c r="Q174" s="18"/>
      <c r="R174" s="18"/>
      <c r="AD174" s="37"/>
    </row>
    <row r="175" spans="2:30" ht="20.25" hidden="1" customHeight="1">
      <c r="B175" s="54"/>
      <c r="C175" s="192" t="s">
        <v>46</v>
      </c>
      <c r="D175" s="193"/>
      <c r="E175" s="193"/>
      <c r="F175" s="193"/>
      <c r="G175" s="193"/>
      <c r="H175" s="193"/>
      <c r="I175" s="193"/>
      <c r="J175" s="193"/>
      <c r="K175" s="129"/>
      <c r="L175" s="90"/>
      <c r="M175" s="89"/>
      <c r="N175" s="18"/>
      <c r="O175" s="18"/>
      <c r="P175" s="18"/>
      <c r="Q175" s="18"/>
      <c r="R175" s="18"/>
      <c r="AD175" s="37"/>
    </row>
    <row r="176" spans="2:30" ht="4.5" hidden="1" customHeight="1">
      <c r="B176" s="54"/>
      <c r="C176" s="154"/>
      <c r="D176" s="155"/>
      <c r="E176" s="155"/>
      <c r="F176" s="155"/>
      <c r="G176" s="155"/>
      <c r="H176" s="155"/>
      <c r="I176" s="155"/>
      <c r="J176" s="155"/>
      <c r="K176" s="155"/>
      <c r="L176" s="90"/>
      <c r="M176" s="89"/>
      <c r="N176" s="18"/>
      <c r="O176" s="18"/>
      <c r="P176" s="18"/>
      <c r="Q176" s="18"/>
      <c r="R176" s="18"/>
      <c r="AD176" s="37"/>
    </row>
    <row r="177" spans="2:30" ht="19.5" hidden="1" customHeight="1">
      <c r="B177" s="54"/>
      <c r="C177" s="171" t="s">
        <v>92</v>
      </c>
      <c r="D177" s="172"/>
      <c r="E177" s="172"/>
      <c r="F177" s="172"/>
      <c r="G177" s="172"/>
      <c r="H177" s="94">
        <f>IFERROR(VLOOKUP($AC$131,$AA$125:$AB$142,2,FALSE),0)</f>
        <v>0</v>
      </c>
      <c r="I177" s="153"/>
      <c r="J177" s="155"/>
      <c r="K177" s="155"/>
      <c r="L177" s="90"/>
      <c r="M177" s="89"/>
      <c r="N177" s="18"/>
      <c r="O177" s="18"/>
      <c r="P177" s="18"/>
      <c r="Q177" s="18"/>
      <c r="R177" s="18"/>
      <c r="T177" s="21" t="s">
        <v>11</v>
      </c>
      <c r="AD177" s="37"/>
    </row>
    <row r="178" spans="2:30" ht="6.75" hidden="1" customHeight="1">
      <c r="B178" s="54"/>
      <c r="C178" s="154"/>
      <c r="D178" s="155"/>
      <c r="E178" s="155"/>
      <c r="F178" s="155"/>
      <c r="G178" s="155"/>
      <c r="H178" s="155"/>
      <c r="I178" s="155"/>
      <c r="J178" s="155"/>
      <c r="K178" s="155"/>
      <c r="L178" s="90"/>
      <c r="M178" s="89"/>
      <c r="N178" s="18"/>
      <c r="O178" s="18"/>
      <c r="P178" s="18"/>
      <c r="Q178" s="18"/>
      <c r="R178" s="18"/>
      <c r="T178" s="21" t="s">
        <v>10</v>
      </c>
      <c r="AD178" s="37"/>
    </row>
    <row r="179" spans="2:30" hidden="1">
      <c r="B179" s="54"/>
      <c r="C179" s="171" t="s">
        <v>93</v>
      </c>
      <c r="D179" s="172"/>
      <c r="E179" s="172"/>
      <c r="F179" s="94">
        <f>IFERROR(VLOOKUP($AC$132,$AA$125:$AB$142,2,FALSE),0)</f>
        <v>0</v>
      </c>
      <c r="G179" s="172" t="s">
        <v>47</v>
      </c>
      <c r="H179" s="172"/>
      <c r="I179" s="172"/>
      <c r="J179" s="172"/>
      <c r="K179" s="172"/>
      <c r="L179" s="95"/>
      <c r="M179" s="96"/>
      <c r="N179" s="97"/>
      <c r="O179" s="97"/>
      <c r="P179" s="97"/>
      <c r="Q179" s="97"/>
      <c r="R179" s="97"/>
      <c r="AD179" s="37"/>
    </row>
    <row r="180" spans="2:30" ht="6" hidden="1" customHeight="1">
      <c r="B180" s="54"/>
      <c r="C180" s="154"/>
      <c r="D180" s="155"/>
      <c r="E180" s="155"/>
      <c r="F180" s="155"/>
      <c r="G180" s="155"/>
      <c r="H180" s="155"/>
      <c r="I180" s="155"/>
      <c r="J180" s="155"/>
      <c r="K180" s="155"/>
      <c r="L180" s="90"/>
      <c r="M180" s="89"/>
      <c r="N180" s="18"/>
      <c r="O180" s="18"/>
      <c r="P180" s="18"/>
      <c r="Q180" s="18"/>
      <c r="R180" s="18"/>
      <c r="AD180" s="37"/>
    </row>
    <row r="181" spans="2:30" ht="18.75" hidden="1">
      <c r="B181" s="54"/>
      <c r="C181" s="190" t="s">
        <v>94</v>
      </c>
      <c r="D181" s="191"/>
      <c r="E181" s="191"/>
      <c r="F181" s="100"/>
      <c r="G181" s="155"/>
      <c r="H181" s="155"/>
      <c r="I181" s="155"/>
      <c r="J181" s="155"/>
      <c r="K181" s="155"/>
      <c r="L181" s="90"/>
      <c r="M181" s="89"/>
      <c r="N181" s="18"/>
      <c r="O181" s="18"/>
      <c r="P181" s="18"/>
      <c r="Q181" s="18"/>
      <c r="R181" s="18"/>
      <c r="AD181" s="37"/>
    </row>
    <row r="182" spans="2:30" ht="6" hidden="1" customHeight="1">
      <c r="B182" s="54"/>
      <c r="C182" s="154"/>
      <c r="D182" s="155"/>
      <c r="E182" s="155"/>
      <c r="F182" s="155"/>
      <c r="G182" s="155"/>
      <c r="H182" s="155"/>
      <c r="I182" s="155"/>
      <c r="J182" s="155"/>
      <c r="K182" s="155"/>
      <c r="L182" s="90"/>
      <c r="M182" s="89"/>
      <c r="N182" s="18"/>
      <c r="O182" s="18"/>
      <c r="P182" s="18"/>
      <c r="Q182" s="18"/>
      <c r="R182" s="18"/>
      <c r="AD182" s="37"/>
    </row>
    <row r="183" spans="2:30" hidden="1">
      <c r="B183" s="54"/>
      <c r="C183" s="171" t="s">
        <v>27</v>
      </c>
      <c r="D183" s="172"/>
      <c r="E183" s="172"/>
      <c r="F183" s="172"/>
      <c r="G183" s="92"/>
      <c r="H183" s="155"/>
      <c r="I183" s="155"/>
      <c r="J183" s="155"/>
      <c r="K183" s="155"/>
      <c r="L183" s="90"/>
      <c r="M183" s="89"/>
      <c r="N183" s="18"/>
      <c r="O183" s="18"/>
      <c r="P183" s="18"/>
      <c r="Q183" s="18"/>
      <c r="R183" s="18"/>
      <c r="AD183" s="37"/>
    </row>
    <row r="184" spans="2:30" ht="6.75" hidden="1" customHeight="1">
      <c r="B184" s="54"/>
      <c r="C184" s="154"/>
      <c r="D184" s="155"/>
      <c r="E184" s="155"/>
      <c r="F184" s="155"/>
      <c r="G184" s="155"/>
      <c r="H184" s="155"/>
      <c r="I184" s="155"/>
      <c r="J184" s="155"/>
      <c r="K184" s="155"/>
      <c r="L184" s="90"/>
      <c r="M184" s="89"/>
      <c r="N184" s="18"/>
      <c r="O184" s="18"/>
      <c r="P184" s="18"/>
      <c r="Q184" s="18"/>
      <c r="R184" s="18"/>
      <c r="AD184" s="37"/>
    </row>
    <row r="185" spans="2:30" hidden="1">
      <c r="B185" s="54"/>
      <c r="C185" s="171" t="s">
        <v>28</v>
      </c>
      <c r="D185" s="172"/>
      <c r="E185" s="172"/>
      <c r="F185" s="172"/>
      <c r="G185" s="172"/>
      <c r="H185" s="172"/>
      <c r="I185" s="101">
        <f>IF(G183="",F181/100*H177,F181/100*H177*IFERROR(VLOOKUP('Коэффициенты повторяемости'!$K$21,'Коэффициенты повторяемости'!$O$3:$P$102,2,FALSE),0))</f>
        <v>0</v>
      </c>
      <c r="J185" s="155"/>
      <c r="K185" s="155"/>
      <c r="L185" s="90"/>
      <c r="M185" s="89"/>
      <c r="N185" s="18"/>
      <c r="O185" s="18"/>
      <c r="P185" s="18"/>
      <c r="Q185" s="18"/>
      <c r="R185" s="18"/>
      <c r="AD185" s="37"/>
    </row>
    <row r="186" spans="2:30" ht="6" hidden="1" customHeight="1">
      <c r="B186" s="54"/>
      <c r="C186" s="154"/>
      <c r="D186" s="155"/>
      <c r="E186" s="155"/>
      <c r="F186" s="155"/>
      <c r="G186" s="155"/>
      <c r="H186" s="155"/>
      <c r="I186" s="155"/>
      <c r="J186" s="155"/>
      <c r="K186" s="155"/>
      <c r="L186" s="90"/>
      <c r="M186" s="89"/>
      <c r="N186" s="18"/>
      <c r="O186" s="18"/>
      <c r="P186" s="18"/>
      <c r="Q186" s="18"/>
      <c r="R186" s="18"/>
      <c r="AD186" s="51"/>
    </row>
    <row r="187" spans="2:30" ht="19.5" hidden="1" customHeight="1">
      <c r="B187" s="54"/>
      <c r="C187" s="175" t="s">
        <v>95</v>
      </c>
      <c r="D187" s="176"/>
      <c r="E187" s="176"/>
      <c r="F187" s="176"/>
      <c r="G187" s="176"/>
      <c r="H187" s="102">
        <f>IF(L179="",0,IF(L179&lt;1,IF(G183="",F179,F179*IFERROR(VLOOKUP('Коэффициенты повторяемости'!$K$22,'Коэффициенты повторяемости'!$O$3:$P$102,2,FALSE),0))*0.85,IF(L179&gt;=1,IF(G183="",F179,F179*IFERROR(VLOOKUP('Коэффициенты повторяемости'!$K$22,'Коэффициенты повторяемости'!$O$3:$P$102,2,FALSE),0)))))</f>
        <v>0</v>
      </c>
      <c r="I187" s="182" t="str">
        <f>IF(L179="","Укажите ширину прохода между оборудованием","")</f>
        <v>Укажите ширину прохода между оборудованием</v>
      </c>
      <c r="J187" s="182"/>
      <c r="K187" s="182"/>
      <c r="L187" s="183"/>
      <c r="M187" s="8"/>
      <c r="N187" s="20"/>
      <c r="O187" s="20"/>
      <c r="P187" s="20"/>
      <c r="Q187" s="20"/>
      <c r="R187" s="20"/>
    </row>
    <row r="188" spans="2:30" ht="6" hidden="1" customHeight="1">
      <c r="B188" s="54"/>
      <c r="C188" s="104"/>
      <c r="D188" s="105"/>
      <c r="E188" s="105"/>
      <c r="F188" s="105"/>
      <c r="G188" s="105"/>
      <c r="H188" s="105"/>
      <c r="I188" s="105"/>
      <c r="J188" s="105"/>
      <c r="K188" s="105"/>
      <c r="L188" s="106"/>
      <c r="M188" s="89"/>
      <c r="N188" s="18"/>
      <c r="O188" s="18"/>
      <c r="P188" s="18"/>
      <c r="Q188" s="18"/>
      <c r="R188" s="18"/>
    </row>
    <row r="189" spans="2:30" ht="52.5" hidden="1" customHeight="1">
      <c r="B189" s="54"/>
      <c r="C189" s="171" t="s">
        <v>39</v>
      </c>
      <c r="D189" s="172"/>
      <c r="E189" s="172"/>
      <c r="F189" s="172"/>
      <c r="G189" s="194"/>
      <c r="H189" s="194"/>
      <c r="I189" s="194"/>
      <c r="J189" s="194"/>
      <c r="K189" s="194"/>
      <c r="L189" s="195"/>
      <c r="M189" s="62"/>
      <c r="N189" s="91"/>
      <c r="O189" s="91"/>
      <c r="P189" s="91"/>
      <c r="Q189" s="91"/>
      <c r="R189" s="91"/>
    </row>
    <row r="190" spans="2:30" ht="6" hidden="1" customHeight="1">
      <c r="B190" s="54"/>
      <c r="C190" s="154"/>
      <c r="D190" s="155"/>
      <c r="E190" s="155"/>
      <c r="F190" s="155"/>
      <c r="G190" s="155"/>
      <c r="H190" s="155"/>
      <c r="I190" s="155"/>
      <c r="J190" s="155"/>
      <c r="K190" s="155"/>
      <c r="L190" s="90"/>
      <c r="M190" s="89"/>
      <c r="N190" s="18"/>
      <c r="O190" s="18"/>
      <c r="P190" s="18"/>
      <c r="Q190" s="18"/>
      <c r="R190" s="18"/>
    </row>
    <row r="191" spans="2:30" ht="19.5" hidden="1" customHeight="1">
      <c r="B191" s="54"/>
      <c r="C191" s="192" t="s">
        <v>46</v>
      </c>
      <c r="D191" s="193"/>
      <c r="E191" s="193"/>
      <c r="F191" s="193"/>
      <c r="G191" s="193"/>
      <c r="H191" s="193"/>
      <c r="I191" s="193"/>
      <c r="J191" s="193"/>
      <c r="K191" s="129"/>
      <c r="L191" s="90"/>
      <c r="M191" s="89"/>
      <c r="N191" s="18"/>
      <c r="O191" s="18"/>
      <c r="P191" s="18"/>
      <c r="Q191" s="18"/>
      <c r="R191" s="18"/>
    </row>
    <row r="192" spans="2:30" ht="4.5" hidden="1" customHeight="1">
      <c r="B192" s="54"/>
      <c r="C192" s="154"/>
      <c r="D192" s="155"/>
      <c r="E192" s="155"/>
      <c r="F192" s="155"/>
      <c r="G192" s="155"/>
      <c r="H192" s="155"/>
      <c r="I192" s="155"/>
      <c r="J192" s="155"/>
      <c r="K192" s="155"/>
      <c r="L192" s="90"/>
      <c r="M192" s="89"/>
      <c r="N192" s="18"/>
      <c r="O192" s="18"/>
      <c r="P192" s="18"/>
      <c r="Q192" s="18"/>
      <c r="R192" s="18"/>
    </row>
    <row r="193" spans="2:29" ht="19.5" hidden="1" customHeight="1">
      <c r="B193" s="54"/>
      <c r="C193" s="171" t="s">
        <v>92</v>
      </c>
      <c r="D193" s="172"/>
      <c r="E193" s="172"/>
      <c r="F193" s="172"/>
      <c r="G193" s="172"/>
      <c r="H193" s="94">
        <f>IFERROR(VLOOKUP($AC$133,$AA$125:$AB$142,2,FALSE),0)</f>
        <v>0</v>
      </c>
      <c r="I193" s="153"/>
      <c r="J193" s="155"/>
      <c r="K193" s="155"/>
      <c r="L193" s="90"/>
      <c r="M193" s="89"/>
      <c r="N193" s="18"/>
      <c r="O193" s="18"/>
      <c r="P193" s="18"/>
      <c r="Q193" s="18"/>
      <c r="R193" s="18"/>
      <c r="T193" s="21" t="s">
        <v>11</v>
      </c>
    </row>
    <row r="194" spans="2:29" ht="6" hidden="1" customHeight="1">
      <c r="B194" s="54"/>
      <c r="C194" s="154"/>
      <c r="D194" s="155"/>
      <c r="E194" s="155"/>
      <c r="F194" s="155"/>
      <c r="G194" s="155"/>
      <c r="H194" s="155"/>
      <c r="I194" s="155"/>
      <c r="J194" s="155"/>
      <c r="K194" s="155"/>
      <c r="L194" s="90"/>
      <c r="M194" s="89"/>
      <c r="N194" s="18"/>
      <c r="O194" s="18"/>
      <c r="P194" s="18"/>
      <c r="Q194" s="18"/>
      <c r="R194" s="18"/>
      <c r="T194" s="21" t="s">
        <v>10</v>
      </c>
    </row>
    <row r="195" spans="2:29" hidden="1">
      <c r="B195" s="54"/>
      <c r="C195" s="171" t="s">
        <v>93</v>
      </c>
      <c r="D195" s="172"/>
      <c r="E195" s="172"/>
      <c r="F195" s="94">
        <f>IFERROR(VLOOKUP($AC$134,$AA$125:$AB$142,2,FALSE),0)</f>
        <v>0</v>
      </c>
      <c r="G195" s="172" t="s">
        <v>47</v>
      </c>
      <c r="H195" s="172"/>
      <c r="I195" s="172"/>
      <c r="J195" s="172"/>
      <c r="K195" s="172"/>
      <c r="L195" s="95"/>
      <c r="M195" s="96"/>
      <c r="N195" s="97"/>
      <c r="O195" s="97"/>
      <c r="P195" s="97"/>
      <c r="Q195" s="97"/>
      <c r="R195" s="97"/>
    </row>
    <row r="196" spans="2:29" ht="6" hidden="1" customHeight="1">
      <c r="B196" s="54"/>
      <c r="C196" s="154"/>
      <c r="D196" s="155"/>
      <c r="E196" s="155"/>
      <c r="F196" s="155"/>
      <c r="G196" s="155"/>
      <c r="H196" s="155"/>
      <c r="I196" s="155"/>
      <c r="J196" s="155"/>
      <c r="K196" s="155"/>
      <c r="L196" s="90"/>
      <c r="M196" s="89"/>
      <c r="N196" s="18"/>
      <c r="O196" s="18"/>
      <c r="P196" s="18"/>
      <c r="Q196" s="18"/>
      <c r="R196" s="18"/>
    </row>
    <row r="197" spans="2:29" ht="18.75" hidden="1">
      <c r="B197" s="54"/>
      <c r="C197" s="190" t="s">
        <v>94</v>
      </c>
      <c r="D197" s="191"/>
      <c r="E197" s="191"/>
      <c r="F197" s="100"/>
      <c r="G197" s="155"/>
      <c r="H197" s="155"/>
      <c r="I197" s="155"/>
      <c r="J197" s="155"/>
      <c r="K197" s="155"/>
      <c r="L197" s="90"/>
      <c r="M197" s="89"/>
      <c r="N197" s="18"/>
      <c r="O197" s="18"/>
      <c r="P197" s="18"/>
      <c r="Q197" s="18"/>
      <c r="R197" s="18"/>
    </row>
    <row r="198" spans="2:29" ht="6" hidden="1" customHeight="1">
      <c r="B198" s="54"/>
      <c r="C198" s="154"/>
      <c r="D198" s="155"/>
      <c r="E198" s="155"/>
      <c r="F198" s="155"/>
      <c r="G198" s="155"/>
      <c r="H198" s="155"/>
      <c r="I198" s="155"/>
      <c r="J198" s="155"/>
      <c r="K198" s="155"/>
      <c r="L198" s="90"/>
      <c r="M198" s="89"/>
      <c r="N198" s="18"/>
      <c r="O198" s="18"/>
      <c r="P198" s="18"/>
      <c r="Q198" s="18"/>
      <c r="R198" s="18"/>
    </row>
    <row r="199" spans="2:29" hidden="1">
      <c r="B199" s="54"/>
      <c r="C199" s="171" t="s">
        <v>27</v>
      </c>
      <c r="D199" s="172"/>
      <c r="E199" s="172"/>
      <c r="F199" s="172"/>
      <c r="G199" s="92"/>
      <c r="H199" s="155"/>
      <c r="I199" s="155"/>
      <c r="J199" s="155"/>
      <c r="K199" s="155"/>
      <c r="L199" s="90"/>
      <c r="M199" s="89"/>
      <c r="N199" s="18"/>
      <c r="O199" s="18"/>
      <c r="P199" s="18"/>
      <c r="Q199" s="18"/>
      <c r="R199" s="18"/>
    </row>
    <row r="200" spans="2:29" ht="6" hidden="1" customHeight="1">
      <c r="B200" s="54"/>
      <c r="C200" s="154"/>
      <c r="D200" s="155"/>
      <c r="E200" s="155"/>
      <c r="F200" s="155"/>
      <c r="G200" s="155"/>
      <c r="H200" s="155"/>
      <c r="I200" s="155"/>
      <c r="J200" s="155"/>
      <c r="K200" s="155"/>
      <c r="L200" s="90"/>
      <c r="M200" s="89"/>
      <c r="N200" s="18"/>
      <c r="O200" s="18"/>
      <c r="P200" s="18"/>
      <c r="Q200" s="18"/>
      <c r="R200" s="18"/>
    </row>
    <row r="201" spans="2:29" hidden="1">
      <c r="B201" s="54"/>
      <c r="C201" s="171" t="s">
        <v>28</v>
      </c>
      <c r="D201" s="172"/>
      <c r="E201" s="172"/>
      <c r="F201" s="172"/>
      <c r="G201" s="172"/>
      <c r="H201" s="172"/>
      <c r="I201" s="101">
        <f>IF(G199="",F197/100*H193,F197/100*H193*IFERROR(VLOOKUP('Коэффициенты повторяемости'!$K$23,'Коэффициенты повторяемости'!$O$3:$P$102,2,FALSE),0))</f>
        <v>0</v>
      </c>
      <c r="J201" s="155"/>
      <c r="K201" s="155"/>
      <c r="L201" s="90"/>
      <c r="M201" s="89"/>
      <c r="N201" s="18"/>
      <c r="O201" s="18"/>
      <c r="P201" s="18"/>
      <c r="Q201" s="18"/>
      <c r="R201" s="18"/>
    </row>
    <row r="202" spans="2:29" ht="6" hidden="1" customHeight="1">
      <c r="B202" s="54"/>
      <c r="C202" s="154"/>
      <c r="D202" s="155"/>
      <c r="E202" s="155"/>
      <c r="F202" s="155"/>
      <c r="G202" s="155"/>
      <c r="H202" s="155"/>
      <c r="I202" s="155"/>
      <c r="J202" s="155"/>
      <c r="K202" s="155"/>
      <c r="L202" s="90"/>
      <c r="M202" s="89"/>
      <c r="N202" s="18"/>
      <c r="O202" s="18"/>
      <c r="P202" s="18"/>
      <c r="Q202" s="18"/>
      <c r="R202" s="18"/>
    </row>
    <row r="203" spans="2:29" ht="22.5" hidden="1" customHeight="1" thickBot="1">
      <c r="B203" s="54"/>
      <c r="C203" s="177" t="s">
        <v>95</v>
      </c>
      <c r="D203" s="178"/>
      <c r="E203" s="178"/>
      <c r="F203" s="178"/>
      <c r="G203" s="178"/>
      <c r="H203" s="124">
        <f>IF(L195="",0,IF(L195&lt;1,IF(G199="",F195,F195*IFERROR(VLOOKUP('Коэффициенты повторяемости'!$K$24,'Коэффициенты повторяемости'!$O$3:$P$102,2,FALSE),0))*0.85,IF(L195&gt;=1,IF(G199="",F195,F195*IFERROR(VLOOKUP('Коэффициенты повторяемости'!$K$24,'Коэффициенты повторяемости'!$O$3:$P$102,2,FALSE),0)))))</f>
        <v>0</v>
      </c>
      <c r="I203" s="188" t="str">
        <f>IF(L195="","Укажите ширину прохода между оборудованием","")</f>
        <v>Укажите ширину прохода между оборудованием</v>
      </c>
      <c r="J203" s="188"/>
      <c r="K203" s="188"/>
      <c r="L203" s="189"/>
      <c r="M203" s="8"/>
      <c r="N203" s="20"/>
      <c r="O203" s="20"/>
      <c r="P203" s="20"/>
      <c r="Q203" s="20"/>
      <c r="R203" s="20"/>
    </row>
    <row r="204" spans="2:29" collapsed="1"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V204" s="11" t="s">
        <v>38</v>
      </c>
    </row>
    <row r="205" spans="2:29" ht="33" hidden="1" customHeight="1">
      <c r="B205" s="54"/>
      <c r="C205" s="209" t="s">
        <v>49</v>
      </c>
      <c r="D205" s="210"/>
      <c r="E205" s="210"/>
      <c r="F205" s="210"/>
      <c r="G205" s="210"/>
      <c r="H205" s="210"/>
      <c r="I205" s="210"/>
      <c r="J205" s="210"/>
      <c r="K205" s="210"/>
      <c r="L205" s="211"/>
      <c r="M205" s="85"/>
      <c r="N205" s="86"/>
      <c r="O205" s="86"/>
      <c r="P205" s="86"/>
      <c r="Q205" s="86"/>
      <c r="R205" s="86"/>
      <c r="U205" s="21" t="s">
        <v>40</v>
      </c>
      <c r="V205" s="130" t="s">
        <v>53</v>
      </c>
      <c r="W205" s="21" t="s">
        <v>40</v>
      </c>
      <c r="X205" s="24" t="s">
        <v>11</v>
      </c>
      <c r="Y205" s="130" t="s">
        <v>53</v>
      </c>
      <c r="Z205" s="130"/>
      <c r="AA205" s="11" t="str">
        <f>CONCATENATE(W205,X205,Y205)</f>
        <v>Подметание пола без предварительного увлажнения со сбором отходов в проходах и между рабочими местаминорма времени обслуживанияДо 8</v>
      </c>
      <c r="AB205" s="25">
        <v>0.35</v>
      </c>
      <c r="AC205" s="37" t="str">
        <f>CONCATENATE($G$207,$T$211,$K$209)</f>
        <v>норма времени обслуживания</v>
      </c>
    </row>
    <row r="206" spans="2:29" ht="6.75" hidden="1" customHeight="1">
      <c r="B206" s="54"/>
      <c r="C206" s="154"/>
      <c r="D206" s="155"/>
      <c r="E206" s="155"/>
      <c r="F206" s="155"/>
      <c r="G206" s="155"/>
      <c r="H206" s="155"/>
      <c r="I206" s="155"/>
      <c r="J206" s="155"/>
      <c r="K206" s="155"/>
      <c r="L206" s="90"/>
      <c r="M206" s="89"/>
      <c r="N206" s="18"/>
      <c r="O206" s="18"/>
      <c r="P206" s="18"/>
      <c r="Q206" s="18"/>
      <c r="R206" s="18"/>
      <c r="U206" s="21" t="s">
        <v>41</v>
      </c>
      <c r="V206" s="130" t="s">
        <v>54</v>
      </c>
      <c r="W206" s="26" t="s">
        <v>40</v>
      </c>
      <c r="X206" s="21" t="s">
        <v>10</v>
      </c>
      <c r="Y206" s="130" t="s">
        <v>53</v>
      </c>
      <c r="Z206" s="130"/>
      <c r="AA206" s="11" t="str">
        <f t="shared" ref="AA206:AA244" si="6">CONCATENATE(W206,X206,Y206)</f>
        <v>Подметание пола без предварительного увлажнения со сбором отходов в проходах и между рабочими местаминорма обслуживанияДо 8</v>
      </c>
      <c r="AB206" s="27">
        <v>2285</v>
      </c>
      <c r="AC206" s="37" t="str">
        <f>CONCATENATE($G$207,$T$212,$K$209)</f>
        <v>норма обслуживания</v>
      </c>
    </row>
    <row r="207" spans="2:29" ht="49.5" hidden="1" customHeight="1">
      <c r="B207" s="54"/>
      <c r="C207" s="171" t="s">
        <v>39</v>
      </c>
      <c r="D207" s="172"/>
      <c r="E207" s="172"/>
      <c r="F207" s="172"/>
      <c r="G207" s="173"/>
      <c r="H207" s="173"/>
      <c r="I207" s="173"/>
      <c r="J207" s="173"/>
      <c r="K207" s="173"/>
      <c r="L207" s="174"/>
      <c r="M207" s="62"/>
      <c r="N207" s="91"/>
      <c r="O207" s="91"/>
      <c r="P207" s="91"/>
      <c r="Q207" s="91"/>
      <c r="R207" s="91"/>
      <c r="U207" s="21" t="s">
        <v>42</v>
      </c>
      <c r="V207" s="130" t="s">
        <v>55</v>
      </c>
      <c r="W207" s="26" t="s">
        <v>40</v>
      </c>
      <c r="X207" s="21" t="s">
        <v>11</v>
      </c>
      <c r="Y207" s="130" t="s">
        <v>54</v>
      </c>
      <c r="Z207" s="130"/>
      <c r="AA207" s="11" t="str">
        <f t="shared" si="6"/>
        <v>Подметание пола без предварительного увлажнения со сбором отходов в проходах и между рабочими местаминорма времени обслуживания9-18</v>
      </c>
      <c r="AB207" s="27">
        <v>0.42</v>
      </c>
      <c r="AC207" s="37" t="str">
        <f>CONCATENATE($G$223,$T$227,$K$225)</f>
        <v>норма времени обслуживания</v>
      </c>
    </row>
    <row r="208" spans="2:29" ht="6" hidden="1" customHeight="1">
      <c r="B208" s="54"/>
      <c r="C208" s="154"/>
      <c r="D208" s="155"/>
      <c r="E208" s="155"/>
      <c r="F208" s="155"/>
      <c r="G208" s="155"/>
      <c r="H208" s="155"/>
      <c r="I208" s="155"/>
      <c r="J208" s="155"/>
      <c r="K208" s="155"/>
      <c r="L208" s="90"/>
      <c r="M208" s="89"/>
      <c r="N208" s="18"/>
      <c r="O208" s="18"/>
      <c r="P208" s="18"/>
      <c r="Q208" s="18"/>
      <c r="R208" s="18"/>
      <c r="U208" s="21" t="s">
        <v>43</v>
      </c>
      <c r="V208" s="130"/>
      <c r="W208" s="26" t="s">
        <v>40</v>
      </c>
      <c r="X208" s="21" t="s">
        <v>10</v>
      </c>
      <c r="Y208" s="130" t="s">
        <v>54</v>
      </c>
      <c r="Z208" s="130"/>
      <c r="AA208" s="11" t="str">
        <f t="shared" si="6"/>
        <v>Подметание пола без предварительного увлажнения со сбором отходов в проходах и между рабочими местаминорма обслуживания9-18</v>
      </c>
      <c r="AB208" s="27">
        <v>1905</v>
      </c>
      <c r="AC208" s="37" t="str">
        <f>CONCATENATE($G$223,$T$228,$K$225)</f>
        <v>норма обслуживания</v>
      </c>
    </row>
    <row r="209" spans="2:29" ht="19.5" hidden="1" customHeight="1">
      <c r="B209" s="54"/>
      <c r="C209" s="171" t="s">
        <v>66</v>
      </c>
      <c r="D209" s="172"/>
      <c r="E209" s="172"/>
      <c r="F209" s="172"/>
      <c r="G209" s="172"/>
      <c r="H209" s="172"/>
      <c r="I209" s="172"/>
      <c r="J209" s="172"/>
      <c r="K209" s="131"/>
      <c r="L209" s="90"/>
      <c r="M209" s="89"/>
      <c r="N209" s="18"/>
      <c r="O209" s="18"/>
      <c r="P209" s="18"/>
      <c r="Q209" s="18"/>
      <c r="R209" s="18"/>
      <c r="U209" s="11" t="s">
        <v>37</v>
      </c>
      <c r="V209" s="130"/>
      <c r="W209" s="26" t="s">
        <v>40</v>
      </c>
      <c r="X209" s="21" t="s">
        <v>11</v>
      </c>
      <c r="Y209" s="130" t="s">
        <v>55</v>
      </c>
      <c r="Z209" s="130"/>
      <c r="AA209" s="11" t="str">
        <f t="shared" si="6"/>
        <v>Подметание пола без предварительного увлажнения со сбором отходов в проходах и между рабочими местаминорма времени обслуживания19-39</v>
      </c>
      <c r="AB209" s="27">
        <v>0.55000000000000004</v>
      </c>
      <c r="AC209" s="37" t="str">
        <f>CONCATENATE($G$239,$T$243,$K$241)</f>
        <v>норма времени обслуживания</v>
      </c>
    </row>
    <row r="210" spans="2:29" ht="6" hidden="1" customHeight="1" thickBot="1">
      <c r="B210" s="54"/>
      <c r="C210" s="154"/>
      <c r="D210" s="155"/>
      <c r="E210" s="155"/>
      <c r="F210" s="155"/>
      <c r="G210" s="155"/>
      <c r="H210" s="155"/>
      <c r="I210" s="155"/>
      <c r="J210" s="155"/>
      <c r="K210" s="155"/>
      <c r="L210" s="90"/>
      <c r="M210" s="89"/>
      <c r="N210" s="18"/>
      <c r="O210" s="18"/>
      <c r="P210" s="18"/>
      <c r="Q210" s="18"/>
      <c r="R210" s="18"/>
      <c r="U210" s="11" t="s">
        <v>50</v>
      </c>
      <c r="W210" s="28" t="s">
        <v>40</v>
      </c>
      <c r="X210" s="29" t="s">
        <v>10</v>
      </c>
      <c r="Y210" s="130" t="s">
        <v>55</v>
      </c>
      <c r="Z210" s="130"/>
      <c r="AA210" s="11" t="str">
        <f t="shared" si="6"/>
        <v>Подметание пола без предварительного увлажнения со сбором отходов в проходах и между рабочими местаминорма обслуживания19-39</v>
      </c>
      <c r="AB210" s="30">
        <v>1455</v>
      </c>
      <c r="AC210" s="37" t="str">
        <f>CONCATENATE($G$239,$T$244,$K$241)</f>
        <v>норма обслуживания</v>
      </c>
    </row>
    <row r="211" spans="2:29" ht="22.5" hidden="1" customHeight="1">
      <c r="B211" s="54"/>
      <c r="C211" s="171" t="s">
        <v>92</v>
      </c>
      <c r="D211" s="172"/>
      <c r="E211" s="172"/>
      <c r="F211" s="172"/>
      <c r="G211" s="172"/>
      <c r="H211" s="93">
        <f>IFERROR(VLOOKUP($AC$205,$AA$205:$AB$244,2,FALSE),0)</f>
        <v>0</v>
      </c>
      <c r="I211" s="155"/>
      <c r="J211" s="155"/>
      <c r="K211" s="155"/>
      <c r="L211" s="90"/>
      <c r="M211" s="89"/>
      <c r="N211" s="18"/>
      <c r="O211" s="18"/>
      <c r="P211" s="18"/>
      <c r="Q211" s="18"/>
      <c r="R211" s="18"/>
      <c r="T211" s="21" t="s">
        <v>11</v>
      </c>
      <c r="U211" s="11" t="s">
        <v>51</v>
      </c>
      <c r="W211" s="31" t="s">
        <v>41</v>
      </c>
      <c r="X211" s="32" t="s">
        <v>11</v>
      </c>
      <c r="Y211" s="130" t="s">
        <v>53</v>
      </c>
      <c r="Z211" s="130"/>
      <c r="AA211" s="11" t="str">
        <f t="shared" si="6"/>
        <v>Подметание пола без предварительного увлажнения со сбором отходов в проходах, между рабочими местами и от рабочих местнорма времени обслуживанияДо 8</v>
      </c>
      <c r="AB211" s="33">
        <v>0.44</v>
      </c>
      <c r="AC211" s="37" t="str">
        <f>CONCATENATE($G$255,$T$259,$K$257)</f>
        <v>норма времени обслуживания</v>
      </c>
    </row>
    <row r="212" spans="2:29" ht="5.25" hidden="1" customHeight="1">
      <c r="B212" s="54"/>
      <c r="C212" s="154"/>
      <c r="D212" s="155"/>
      <c r="E212" s="155"/>
      <c r="F212" s="155"/>
      <c r="G212" s="155"/>
      <c r="H212" s="155"/>
      <c r="I212" s="155"/>
      <c r="J212" s="155"/>
      <c r="K212" s="155"/>
      <c r="L212" s="90"/>
      <c r="M212" s="89"/>
      <c r="N212" s="18"/>
      <c r="O212" s="18"/>
      <c r="P212" s="18"/>
      <c r="Q212" s="18"/>
      <c r="R212" s="18"/>
      <c r="T212" s="21" t="s">
        <v>10</v>
      </c>
      <c r="U212" s="11" t="s">
        <v>52</v>
      </c>
      <c r="W212" s="26" t="s">
        <v>41</v>
      </c>
      <c r="X212" s="21" t="s">
        <v>10</v>
      </c>
      <c r="Y212" s="130" t="s">
        <v>53</v>
      </c>
      <c r="Z212" s="130"/>
      <c r="AA212" s="11" t="str">
        <f t="shared" si="6"/>
        <v>Подметание пола без предварительного увлажнения со сбором отходов в проходах, между рабочими местами и от рабочих местнорма обслуживанияДо 8</v>
      </c>
      <c r="AB212" s="27">
        <v>1820</v>
      </c>
      <c r="AC212" s="37" t="str">
        <f>CONCATENATE($G$255,$T$260,$K$257)</f>
        <v>норма обслуживания</v>
      </c>
    </row>
    <row r="213" spans="2:29" ht="21" hidden="1" customHeight="1">
      <c r="B213" s="54"/>
      <c r="C213" s="171" t="s">
        <v>93</v>
      </c>
      <c r="D213" s="172"/>
      <c r="E213" s="172"/>
      <c r="F213" s="94">
        <f>IFERROR(VLOOKUP($AC$206,$AA$205:$AB$244,2,FALSE),0)</f>
        <v>0</v>
      </c>
      <c r="G213" s="172" t="s">
        <v>47</v>
      </c>
      <c r="H213" s="172"/>
      <c r="I213" s="172"/>
      <c r="J213" s="172"/>
      <c r="K213" s="172"/>
      <c r="L213" s="158"/>
      <c r="M213" s="96"/>
      <c r="N213" s="97"/>
      <c r="O213" s="97"/>
      <c r="P213" s="97"/>
      <c r="Q213" s="97"/>
      <c r="R213" s="97"/>
      <c r="W213" s="26" t="s">
        <v>41</v>
      </c>
      <c r="X213" s="21" t="s">
        <v>11</v>
      </c>
      <c r="Y213" s="130" t="s">
        <v>54</v>
      </c>
      <c r="Z213" s="130"/>
      <c r="AA213" s="11" t="str">
        <f t="shared" si="6"/>
        <v>Подметание пола без предварительного увлажнения со сбором отходов в проходах, между рабочими местами и от рабочих местнорма времени обслуживания9-18</v>
      </c>
      <c r="AB213" s="27">
        <v>0.51</v>
      </c>
      <c r="AC213" s="37" t="str">
        <f>CONCATENATE($G$271,$T$275,$K$273)</f>
        <v>норма времени обслуживания</v>
      </c>
    </row>
    <row r="214" spans="2:29" ht="5.25" hidden="1" customHeight="1">
      <c r="B214" s="54"/>
      <c r="C214" s="154"/>
      <c r="D214" s="155"/>
      <c r="E214" s="155"/>
      <c r="F214" s="155"/>
      <c r="G214" s="155"/>
      <c r="H214" s="155"/>
      <c r="I214" s="155"/>
      <c r="J214" s="155"/>
      <c r="K214" s="155"/>
      <c r="L214" s="90"/>
      <c r="M214" s="89"/>
      <c r="N214" s="18"/>
      <c r="O214" s="18"/>
      <c r="P214" s="18"/>
      <c r="Q214" s="18"/>
      <c r="R214" s="18"/>
      <c r="W214" s="26" t="s">
        <v>41</v>
      </c>
      <c r="X214" s="21" t="s">
        <v>10</v>
      </c>
      <c r="Y214" s="130" t="s">
        <v>54</v>
      </c>
      <c r="Z214" s="130"/>
      <c r="AA214" s="11" t="str">
        <f t="shared" si="6"/>
        <v>Подметание пола без предварительного увлажнения со сбором отходов в проходах, между рабочими местами и от рабочих местнорма обслуживания9-18</v>
      </c>
      <c r="AB214" s="27">
        <v>1570</v>
      </c>
      <c r="AC214" s="37" t="str">
        <f>CONCATENATE($G$271,$T$276,$K$273)</f>
        <v>норма обслуживания</v>
      </c>
    </row>
    <row r="215" spans="2:29" ht="18.75" hidden="1">
      <c r="B215" s="54"/>
      <c r="C215" s="190" t="s">
        <v>94</v>
      </c>
      <c r="D215" s="191"/>
      <c r="E215" s="191"/>
      <c r="F215" s="100"/>
      <c r="G215" s="155"/>
      <c r="H215" s="155"/>
      <c r="I215" s="155"/>
      <c r="J215" s="155"/>
      <c r="K215" s="155"/>
      <c r="L215" s="90"/>
      <c r="M215" s="89"/>
      <c r="N215" s="18"/>
      <c r="O215" s="18"/>
      <c r="P215" s="18"/>
      <c r="Q215" s="18"/>
      <c r="R215" s="18"/>
      <c r="W215" s="26" t="s">
        <v>41</v>
      </c>
      <c r="X215" s="21" t="s">
        <v>11</v>
      </c>
      <c r="Y215" s="130" t="s">
        <v>55</v>
      </c>
      <c r="Z215" s="130"/>
      <c r="AA215" s="11" t="str">
        <f t="shared" si="6"/>
        <v>Подметание пола без предварительного увлажнения со сбором отходов в проходах, между рабочими местами и от рабочих местнорма времени обслуживания19-39</v>
      </c>
      <c r="AB215" s="27">
        <v>0.67</v>
      </c>
      <c r="AC215" s="37" t="str">
        <f>CONCATENATE($G$287,$T$291,$K$289)</f>
        <v>норма времени обслуживания</v>
      </c>
    </row>
    <row r="216" spans="2:29" ht="5.25" hidden="1" customHeight="1" thickBot="1">
      <c r="B216" s="54"/>
      <c r="C216" s="154"/>
      <c r="D216" s="155"/>
      <c r="E216" s="155"/>
      <c r="F216" s="155"/>
      <c r="G216" s="155"/>
      <c r="H216" s="155"/>
      <c r="I216" s="155"/>
      <c r="J216" s="155"/>
      <c r="K216" s="155"/>
      <c r="L216" s="90"/>
      <c r="M216" s="89"/>
      <c r="N216" s="18"/>
      <c r="O216" s="18"/>
      <c r="P216" s="18"/>
      <c r="Q216" s="18"/>
      <c r="R216" s="18"/>
      <c r="W216" s="28" t="s">
        <v>41</v>
      </c>
      <c r="X216" s="29" t="s">
        <v>10</v>
      </c>
      <c r="Y216" s="130" t="s">
        <v>55</v>
      </c>
      <c r="Z216" s="130"/>
      <c r="AA216" s="11" t="str">
        <f t="shared" si="6"/>
        <v>Подметание пола без предварительного увлажнения со сбором отходов в проходах, между рабочими местами и от рабочих местнорма обслуживания19-39</v>
      </c>
      <c r="AB216" s="30">
        <v>1195</v>
      </c>
      <c r="AC216" s="37" t="str">
        <f>CONCATENATE($G$287,$T$292,$K$289)</f>
        <v>норма обслуживания</v>
      </c>
    </row>
    <row r="217" spans="2:29" hidden="1">
      <c r="B217" s="54"/>
      <c r="C217" s="171" t="s">
        <v>27</v>
      </c>
      <c r="D217" s="172"/>
      <c r="E217" s="172"/>
      <c r="F217" s="172"/>
      <c r="G217" s="92"/>
      <c r="H217" s="155"/>
      <c r="I217" s="155"/>
      <c r="J217" s="155"/>
      <c r="K217" s="155"/>
      <c r="L217" s="90"/>
      <c r="M217" s="89"/>
      <c r="N217" s="18"/>
      <c r="O217" s="18"/>
      <c r="P217" s="18"/>
      <c r="Q217" s="18"/>
      <c r="R217" s="18"/>
      <c r="W217" s="21" t="s">
        <v>42</v>
      </c>
      <c r="X217" s="24" t="s">
        <v>11</v>
      </c>
      <c r="Y217" s="130" t="s">
        <v>53</v>
      </c>
      <c r="Z217" s="130"/>
      <c r="AA217" s="11" t="str">
        <f t="shared" si="6"/>
        <v>Подметание пола с предварительным увлажнением со сбором отходов в проходах и между рабочими местаминорма времени обслуживанияДо 8</v>
      </c>
      <c r="AB217" s="25">
        <v>0.37</v>
      </c>
      <c r="AC217" s="37" t="str">
        <f>CONCATENATE($G$303,$T$307,$K$305)</f>
        <v>норма времени обслуживания</v>
      </c>
    </row>
    <row r="218" spans="2:29" ht="4.5" hidden="1" customHeight="1">
      <c r="B218" s="54"/>
      <c r="C218" s="154"/>
      <c r="D218" s="155"/>
      <c r="E218" s="155"/>
      <c r="F218" s="155"/>
      <c r="G218" s="155"/>
      <c r="H218" s="155"/>
      <c r="I218" s="155"/>
      <c r="J218" s="155"/>
      <c r="K218" s="155"/>
      <c r="L218" s="90"/>
      <c r="M218" s="89"/>
      <c r="N218" s="18"/>
      <c r="O218" s="18"/>
      <c r="P218" s="18"/>
      <c r="Q218" s="18"/>
      <c r="R218" s="18"/>
      <c r="W218" s="21" t="s">
        <v>42</v>
      </c>
      <c r="X218" s="21" t="s">
        <v>10</v>
      </c>
      <c r="Y218" s="130" t="s">
        <v>53</v>
      </c>
      <c r="Z218" s="130"/>
      <c r="AA218" s="11" t="str">
        <f t="shared" si="6"/>
        <v>Подметание пола с предварительным увлажнением со сбором отходов в проходах и между рабочими местаминорма обслуживанияДо 8</v>
      </c>
      <c r="AB218" s="27">
        <v>2160</v>
      </c>
      <c r="AC218" s="37" t="str">
        <f>CONCATENATE($G$303,$T$308,$K$305)</f>
        <v>норма обслуживания</v>
      </c>
    </row>
    <row r="219" spans="2:29" hidden="1">
      <c r="B219" s="54"/>
      <c r="C219" s="171" t="s">
        <v>28</v>
      </c>
      <c r="D219" s="172"/>
      <c r="E219" s="172"/>
      <c r="F219" s="172"/>
      <c r="G219" s="172"/>
      <c r="H219" s="172"/>
      <c r="I219" s="101">
        <f>IF(G217="",F215/100*H211,F215/100*H211*IFERROR(VLOOKUP('Коэффициенты повторяемости'!$K$25,'Коэффициенты повторяемости'!$O$3:$P$102,2,FALSE),0))</f>
        <v>0</v>
      </c>
      <c r="J219" s="155"/>
      <c r="K219" s="155"/>
      <c r="L219" s="90"/>
      <c r="M219" s="89"/>
      <c r="N219" s="18"/>
      <c r="O219" s="18"/>
      <c r="P219" s="18"/>
      <c r="Q219" s="18"/>
      <c r="R219" s="18"/>
      <c r="W219" s="21" t="s">
        <v>42</v>
      </c>
      <c r="X219" s="21" t="s">
        <v>11</v>
      </c>
      <c r="Y219" s="130" t="s">
        <v>54</v>
      </c>
      <c r="Z219" s="130"/>
      <c r="AA219" s="11" t="str">
        <f t="shared" si="6"/>
        <v>Подметание пола с предварительным увлажнением со сбором отходов в проходах и между рабочими местаминорма времени обслуживания9-18</v>
      </c>
      <c r="AB219" s="27">
        <v>0.45</v>
      </c>
      <c r="AC219" s="37" t="str">
        <f>CONCATENATE($G$319,$T$323,$K$321)</f>
        <v>норма времени обслуживания</v>
      </c>
    </row>
    <row r="220" spans="2:29" ht="4.5" hidden="1" customHeight="1">
      <c r="B220" s="54"/>
      <c r="C220" s="154"/>
      <c r="D220" s="155"/>
      <c r="E220" s="155"/>
      <c r="F220" s="155"/>
      <c r="G220" s="155"/>
      <c r="H220" s="155"/>
      <c r="I220" s="155"/>
      <c r="J220" s="155"/>
      <c r="K220" s="155"/>
      <c r="L220" s="90"/>
      <c r="M220" s="89"/>
      <c r="N220" s="18"/>
      <c r="O220" s="18"/>
      <c r="P220" s="18"/>
      <c r="Q220" s="18"/>
      <c r="R220" s="18"/>
      <c r="W220" s="21" t="s">
        <v>42</v>
      </c>
      <c r="X220" s="21" t="s">
        <v>10</v>
      </c>
      <c r="Y220" s="130" t="s">
        <v>54</v>
      </c>
      <c r="Z220" s="130"/>
      <c r="AA220" s="11" t="str">
        <f t="shared" si="6"/>
        <v>Подметание пола с предварительным увлажнением со сбором отходов в проходах и между рабочими местаминорма обслуживания9-18</v>
      </c>
      <c r="AB220" s="27">
        <v>1775</v>
      </c>
      <c r="AC220" s="37" t="str">
        <f>CONCATENATE($G$319,$T$324,$K$321)</f>
        <v>норма обслуживания</v>
      </c>
    </row>
    <row r="221" spans="2:29" ht="20.25" hidden="1" customHeight="1">
      <c r="B221" s="54"/>
      <c r="C221" s="175" t="s">
        <v>95</v>
      </c>
      <c r="D221" s="176"/>
      <c r="E221" s="176"/>
      <c r="F221" s="176"/>
      <c r="G221" s="176"/>
      <c r="H221" s="102">
        <f>IF(L213="",0,IF(L213&lt;1,IF(G217="",F213,F213*IFERROR(VLOOKUP('Коэффициенты повторяемости'!$K$26,'Коэффициенты повторяемости'!$O$3:$P$102,2,FALSE),0))*0.85,IF(L213&gt;=1,IF(G217="",F213,F213*IFERROR(VLOOKUP('Коэффициенты повторяемости'!$K$26,'Коэффициенты повторяемости'!$O$3:$P$102,2,FALSE),0)))))</f>
        <v>0</v>
      </c>
      <c r="I221" s="182" t="str">
        <f>IF(L213="","Укажите ширину прохода между оборудованием","")</f>
        <v>Укажите ширину прохода между оборудованием</v>
      </c>
      <c r="J221" s="182"/>
      <c r="K221" s="182"/>
      <c r="L221" s="183"/>
      <c r="M221" s="8"/>
      <c r="N221" s="20"/>
      <c r="O221" s="20"/>
      <c r="P221" s="20"/>
      <c r="Q221" s="20"/>
      <c r="R221" s="20"/>
      <c r="W221" s="21" t="s">
        <v>42</v>
      </c>
      <c r="X221" s="21" t="s">
        <v>11</v>
      </c>
      <c r="Y221" s="130" t="s">
        <v>55</v>
      </c>
      <c r="Z221" s="130"/>
      <c r="AA221" s="11" t="str">
        <f t="shared" si="6"/>
        <v>Подметание пола с предварительным увлажнением со сбором отходов в проходах и между рабочими местаминорма времени обслуживания19-39</v>
      </c>
      <c r="AB221" s="27">
        <v>0.57999999999999996</v>
      </c>
    </row>
    <row r="222" spans="2:29" ht="6" hidden="1" customHeight="1" thickBot="1">
      <c r="B222" s="54"/>
      <c r="C222" s="104"/>
      <c r="D222" s="105"/>
      <c r="E222" s="105"/>
      <c r="F222" s="105"/>
      <c r="G222" s="105"/>
      <c r="H222" s="105"/>
      <c r="I222" s="105"/>
      <c r="J222" s="105"/>
      <c r="K222" s="105"/>
      <c r="L222" s="106"/>
      <c r="M222" s="89"/>
      <c r="N222" s="18"/>
      <c r="O222" s="18"/>
      <c r="P222" s="18"/>
      <c r="Q222" s="18"/>
      <c r="R222" s="18"/>
      <c r="W222" s="21" t="s">
        <v>42</v>
      </c>
      <c r="X222" s="29" t="s">
        <v>10</v>
      </c>
      <c r="Y222" s="130" t="s">
        <v>55</v>
      </c>
      <c r="Z222" s="130"/>
      <c r="AA222" s="11" t="str">
        <f t="shared" si="6"/>
        <v>Подметание пола с предварительным увлажнением со сбором отходов в проходах и между рабочими местаминорма обслуживания19-39</v>
      </c>
      <c r="AB222" s="30">
        <v>1380</v>
      </c>
    </row>
    <row r="223" spans="2:29" ht="44.25" hidden="1" customHeight="1">
      <c r="B223" s="54"/>
      <c r="C223" s="171" t="s">
        <v>39</v>
      </c>
      <c r="D223" s="172"/>
      <c r="E223" s="172"/>
      <c r="F223" s="172"/>
      <c r="G223" s="173"/>
      <c r="H223" s="173"/>
      <c r="I223" s="173"/>
      <c r="J223" s="173"/>
      <c r="K223" s="173"/>
      <c r="L223" s="174"/>
      <c r="M223" s="62"/>
      <c r="N223" s="91"/>
      <c r="O223" s="91"/>
      <c r="P223" s="91"/>
      <c r="Q223" s="91"/>
      <c r="R223" s="91"/>
      <c r="W223" s="21" t="s">
        <v>43</v>
      </c>
      <c r="X223" s="32" t="s">
        <v>11</v>
      </c>
      <c r="Y223" s="130" t="s">
        <v>53</v>
      </c>
      <c r="Z223" s="130"/>
      <c r="AA223" s="11" t="str">
        <f t="shared" si="6"/>
        <v>Подметание пола с предварительным увлажнением со сбором отходов в проходах, между рабочими местами и от рабочих местнорма времени обслуживанияДо 8</v>
      </c>
      <c r="AB223" s="33">
        <v>0.46</v>
      </c>
    </row>
    <row r="224" spans="2:29" ht="7.5" hidden="1" customHeight="1">
      <c r="B224" s="54"/>
      <c r="C224" s="154"/>
      <c r="D224" s="155"/>
      <c r="E224" s="155"/>
      <c r="F224" s="155"/>
      <c r="G224" s="155"/>
      <c r="H224" s="155"/>
      <c r="I224" s="155"/>
      <c r="J224" s="155"/>
      <c r="K224" s="155"/>
      <c r="L224" s="90"/>
      <c r="M224" s="89"/>
      <c r="N224" s="18"/>
      <c r="O224" s="18"/>
      <c r="P224" s="18"/>
      <c r="Q224" s="18"/>
      <c r="R224" s="18"/>
      <c r="W224" s="21" t="s">
        <v>43</v>
      </c>
      <c r="X224" s="21" t="s">
        <v>10</v>
      </c>
      <c r="Y224" s="130" t="s">
        <v>53</v>
      </c>
      <c r="Z224" s="130"/>
      <c r="AA224" s="11" t="str">
        <f t="shared" si="6"/>
        <v>Подметание пола с предварительным увлажнением со сбором отходов в проходах, между рабочими местами и от рабочих местнорма обслуживанияДо 8</v>
      </c>
      <c r="AB224" s="27">
        <v>1740</v>
      </c>
    </row>
    <row r="225" spans="2:28" ht="20.25" hidden="1" customHeight="1">
      <c r="B225" s="54"/>
      <c r="C225" s="171" t="s">
        <v>66</v>
      </c>
      <c r="D225" s="172"/>
      <c r="E225" s="172"/>
      <c r="F225" s="172"/>
      <c r="G225" s="172"/>
      <c r="H225" s="172"/>
      <c r="I225" s="172"/>
      <c r="J225" s="172"/>
      <c r="K225" s="131"/>
      <c r="L225" s="90"/>
      <c r="M225" s="89"/>
      <c r="N225" s="18"/>
      <c r="O225" s="18"/>
      <c r="P225" s="18"/>
      <c r="Q225" s="18"/>
      <c r="R225" s="18"/>
      <c r="W225" s="21" t="s">
        <v>43</v>
      </c>
      <c r="X225" s="21" t="s">
        <v>11</v>
      </c>
      <c r="Y225" s="130" t="s">
        <v>54</v>
      </c>
      <c r="Z225" s="130"/>
      <c r="AA225" s="11" t="str">
        <f t="shared" si="6"/>
        <v>Подметание пола с предварительным увлажнением со сбором отходов в проходах, между рабочими местами и от рабочих местнорма времени обслуживания9-18</v>
      </c>
      <c r="AB225" s="27">
        <v>0.54</v>
      </c>
    </row>
    <row r="226" spans="2:28" ht="4.5" hidden="1" customHeight="1">
      <c r="B226" s="54"/>
      <c r="C226" s="154"/>
      <c r="D226" s="155"/>
      <c r="E226" s="155"/>
      <c r="F226" s="155"/>
      <c r="G226" s="155"/>
      <c r="H226" s="155"/>
      <c r="I226" s="155"/>
      <c r="J226" s="155"/>
      <c r="K226" s="155"/>
      <c r="L226" s="90"/>
      <c r="M226" s="89"/>
      <c r="N226" s="18"/>
      <c r="O226" s="18"/>
      <c r="P226" s="18"/>
      <c r="Q226" s="18"/>
      <c r="R226" s="18"/>
      <c r="W226" s="21" t="s">
        <v>43</v>
      </c>
      <c r="X226" s="21" t="s">
        <v>10</v>
      </c>
      <c r="Y226" s="130" t="s">
        <v>54</v>
      </c>
      <c r="Z226" s="130"/>
      <c r="AA226" s="11" t="str">
        <f t="shared" si="6"/>
        <v>Подметание пола с предварительным увлажнением со сбором отходов в проходах, между рабочими местами и от рабочих местнорма обслуживания9-18</v>
      </c>
      <c r="AB226" s="27">
        <v>1480</v>
      </c>
    </row>
    <row r="227" spans="2:28" ht="20.25" hidden="1" customHeight="1">
      <c r="B227" s="54"/>
      <c r="C227" s="171" t="s">
        <v>92</v>
      </c>
      <c r="D227" s="172"/>
      <c r="E227" s="172"/>
      <c r="F227" s="172"/>
      <c r="G227" s="172"/>
      <c r="H227" s="93">
        <f>IFERROR(VLOOKUP($AC$207,$AA$205:$AB$244,2,FALSE),0)</f>
        <v>0</v>
      </c>
      <c r="I227" s="155"/>
      <c r="J227" s="155"/>
      <c r="K227" s="155"/>
      <c r="L227" s="90"/>
      <c r="M227" s="89"/>
      <c r="N227" s="18"/>
      <c r="O227" s="18"/>
      <c r="P227" s="18"/>
      <c r="Q227" s="18"/>
      <c r="R227" s="18"/>
      <c r="T227" s="21" t="s">
        <v>11</v>
      </c>
      <c r="W227" s="21" t="s">
        <v>43</v>
      </c>
      <c r="X227" s="21" t="s">
        <v>11</v>
      </c>
      <c r="Y227" s="130" t="s">
        <v>55</v>
      </c>
      <c r="Z227" s="130"/>
      <c r="AA227" s="11" t="str">
        <f t="shared" si="6"/>
        <v>Подметание пола с предварительным увлажнением со сбором отходов в проходах, между рабочими местами и от рабочих местнорма времени обслуживания19-39</v>
      </c>
      <c r="AB227" s="27">
        <v>0.71</v>
      </c>
    </row>
    <row r="228" spans="2:28" ht="6" hidden="1" customHeight="1" thickBot="1">
      <c r="B228" s="54"/>
      <c r="C228" s="154"/>
      <c r="D228" s="155"/>
      <c r="E228" s="155"/>
      <c r="F228" s="155"/>
      <c r="G228" s="155"/>
      <c r="H228" s="155"/>
      <c r="I228" s="155"/>
      <c r="J228" s="155"/>
      <c r="K228" s="155"/>
      <c r="L228" s="90"/>
      <c r="M228" s="89"/>
      <c r="N228" s="18"/>
      <c r="O228" s="18"/>
      <c r="P228" s="18"/>
      <c r="Q228" s="18"/>
      <c r="R228" s="18"/>
      <c r="T228" s="21" t="s">
        <v>10</v>
      </c>
      <c r="W228" s="21" t="s">
        <v>43</v>
      </c>
      <c r="X228" s="29" t="s">
        <v>10</v>
      </c>
      <c r="Y228" s="130" t="s">
        <v>55</v>
      </c>
      <c r="Z228" s="130"/>
      <c r="AA228" s="11" t="str">
        <f t="shared" si="6"/>
        <v>Подметание пола с предварительным увлажнением со сбором отходов в проходах, между рабочими местами и от рабочих местнорма обслуживания19-39</v>
      </c>
      <c r="AB228" s="30">
        <v>1125</v>
      </c>
    </row>
    <row r="229" spans="2:28" hidden="1">
      <c r="B229" s="54"/>
      <c r="C229" s="171" t="s">
        <v>93</v>
      </c>
      <c r="D229" s="172"/>
      <c r="E229" s="172"/>
      <c r="F229" s="94">
        <f>IFERROR(VLOOKUP($AC$208,$AA$205:$AB$244,2,FALSE),0)</f>
        <v>0</v>
      </c>
      <c r="G229" s="172" t="s">
        <v>47</v>
      </c>
      <c r="H229" s="172"/>
      <c r="I229" s="172"/>
      <c r="J229" s="172"/>
      <c r="K229" s="172"/>
      <c r="L229" s="95"/>
      <c r="M229" s="96"/>
      <c r="N229" s="97"/>
      <c r="O229" s="97"/>
      <c r="P229" s="97"/>
      <c r="Q229" s="97"/>
      <c r="R229" s="97"/>
      <c r="W229" s="34" t="s">
        <v>37</v>
      </c>
      <c r="X229" s="24" t="s">
        <v>11</v>
      </c>
      <c r="Y229" s="11" t="s">
        <v>38</v>
      </c>
      <c r="Z229" s="11"/>
      <c r="AA229" s="11" t="str">
        <f t="shared" si="6"/>
        <v>Мытье пола с применением моющих средствнорма времени обслуживания-</v>
      </c>
      <c r="AB229" s="25">
        <v>0.88</v>
      </c>
    </row>
    <row r="230" spans="2:28" ht="6" hidden="1" customHeight="1">
      <c r="B230" s="54"/>
      <c r="C230" s="154"/>
      <c r="D230" s="155"/>
      <c r="E230" s="155"/>
      <c r="F230" s="155"/>
      <c r="G230" s="155"/>
      <c r="H230" s="155"/>
      <c r="I230" s="155"/>
      <c r="J230" s="155"/>
      <c r="K230" s="155"/>
      <c r="L230" s="90"/>
      <c r="M230" s="89"/>
      <c r="N230" s="18"/>
      <c r="O230" s="18"/>
      <c r="P230" s="18"/>
      <c r="Q230" s="18"/>
      <c r="R230" s="18"/>
      <c r="W230" s="35" t="s">
        <v>37</v>
      </c>
      <c r="X230" s="21" t="s">
        <v>10</v>
      </c>
      <c r="Y230" s="11" t="s">
        <v>38</v>
      </c>
      <c r="Z230" s="11"/>
      <c r="AA230" s="11" t="str">
        <f t="shared" si="6"/>
        <v>Мытье пола с применением моющих средствнорма обслуживания-</v>
      </c>
      <c r="AB230" s="27">
        <v>910</v>
      </c>
    </row>
    <row r="231" spans="2:28" ht="18.75" hidden="1">
      <c r="B231" s="54"/>
      <c r="C231" s="190" t="s">
        <v>94</v>
      </c>
      <c r="D231" s="191"/>
      <c r="E231" s="191"/>
      <c r="F231" s="132"/>
      <c r="G231" s="155"/>
      <c r="H231" s="155"/>
      <c r="I231" s="155"/>
      <c r="J231" s="155"/>
      <c r="K231" s="155"/>
      <c r="L231" s="90"/>
      <c r="M231" s="89"/>
      <c r="N231" s="18"/>
      <c r="O231" s="18"/>
      <c r="P231" s="18"/>
      <c r="Q231" s="18"/>
      <c r="R231" s="18"/>
      <c r="W231" s="35" t="s">
        <v>50</v>
      </c>
      <c r="X231" s="21" t="s">
        <v>11</v>
      </c>
      <c r="Y231" s="11" t="s">
        <v>38</v>
      </c>
      <c r="Z231" s="11"/>
      <c r="AA231" s="11" t="str">
        <f t="shared" si="6"/>
        <v>Мытье пола с помощью шланга и с применением при необходимости щетки или скребканорма времени обслуживания-</v>
      </c>
      <c r="AB231" s="27">
        <v>0.48</v>
      </c>
    </row>
    <row r="232" spans="2:28" ht="6.75" hidden="1" customHeight="1" thickBot="1">
      <c r="B232" s="54"/>
      <c r="C232" s="154"/>
      <c r="D232" s="155"/>
      <c r="E232" s="155"/>
      <c r="F232" s="155"/>
      <c r="G232" s="155"/>
      <c r="H232" s="155"/>
      <c r="I232" s="155"/>
      <c r="J232" s="155"/>
      <c r="K232" s="155"/>
      <c r="L232" s="90"/>
      <c r="M232" s="89"/>
      <c r="N232" s="18"/>
      <c r="O232" s="18"/>
      <c r="P232" s="18"/>
      <c r="Q232" s="18"/>
      <c r="R232" s="18"/>
      <c r="W232" s="36" t="s">
        <v>50</v>
      </c>
      <c r="X232" s="29" t="s">
        <v>10</v>
      </c>
      <c r="Y232" s="11" t="s">
        <v>38</v>
      </c>
      <c r="Z232" s="11"/>
      <c r="AA232" s="11" t="str">
        <f t="shared" si="6"/>
        <v>Мытье пола с помощью шланга и с применением при необходимости щетки или скребканорма обслуживания-</v>
      </c>
      <c r="AB232" s="30">
        <v>1650</v>
      </c>
    </row>
    <row r="233" spans="2:28" hidden="1">
      <c r="B233" s="54"/>
      <c r="C233" s="171" t="s">
        <v>27</v>
      </c>
      <c r="D233" s="172"/>
      <c r="E233" s="172"/>
      <c r="F233" s="172"/>
      <c r="G233" s="92"/>
      <c r="H233" s="155"/>
      <c r="I233" s="155"/>
      <c r="J233" s="155"/>
      <c r="K233" s="155"/>
      <c r="L233" s="90"/>
      <c r="M233" s="89"/>
      <c r="N233" s="18"/>
      <c r="O233" s="18"/>
      <c r="P233" s="18"/>
      <c r="Q233" s="18"/>
      <c r="R233" s="18"/>
      <c r="W233" s="11" t="s">
        <v>51</v>
      </c>
      <c r="X233" s="24" t="s">
        <v>11</v>
      </c>
      <c r="Y233" s="130" t="s">
        <v>53</v>
      </c>
      <c r="Z233" s="130"/>
      <c r="AA233" s="11" t="str">
        <f t="shared" si="6"/>
        <v>Подметание пола с применением опилок со сбором отходов в проходах и между рабочими местаминорма времени обслуживанияДо 8</v>
      </c>
      <c r="AB233" s="25">
        <v>0.52</v>
      </c>
    </row>
    <row r="234" spans="2:28" ht="6" hidden="1" customHeight="1">
      <c r="B234" s="54"/>
      <c r="C234" s="154"/>
      <c r="D234" s="155"/>
      <c r="E234" s="155"/>
      <c r="F234" s="155"/>
      <c r="G234" s="155"/>
      <c r="H234" s="155"/>
      <c r="I234" s="155"/>
      <c r="J234" s="155"/>
      <c r="K234" s="155"/>
      <c r="L234" s="90"/>
      <c r="M234" s="89"/>
      <c r="N234" s="18"/>
      <c r="O234" s="18"/>
      <c r="P234" s="18"/>
      <c r="Q234" s="18"/>
      <c r="R234" s="18"/>
      <c r="W234" s="11" t="s">
        <v>51</v>
      </c>
      <c r="X234" s="21" t="s">
        <v>10</v>
      </c>
      <c r="Y234" s="130" t="s">
        <v>53</v>
      </c>
      <c r="Z234" s="130"/>
      <c r="AA234" s="11" t="str">
        <f t="shared" si="6"/>
        <v>Подметание пола с применением опилок со сбором отходов в проходах и между рабочими местаминорма обслуживанияДо 8</v>
      </c>
      <c r="AB234" s="27">
        <v>1540</v>
      </c>
    </row>
    <row r="235" spans="2:28" hidden="1">
      <c r="B235" s="54"/>
      <c r="C235" s="171" t="s">
        <v>28</v>
      </c>
      <c r="D235" s="172"/>
      <c r="E235" s="172"/>
      <c r="F235" s="172"/>
      <c r="G235" s="172"/>
      <c r="H235" s="172"/>
      <c r="I235" s="101">
        <f>IF(G233="",F231/100*H227,F231/100*H227*IFERROR(VLOOKUP('Коэффициенты повторяемости'!$K$27,'Коэффициенты повторяемости'!$O$3:$P$102,2,FALSE),0))</f>
        <v>0</v>
      </c>
      <c r="J235" s="155"/>
      <c r="K235" s="155"/>
      <c r="L235" s="90"/>
      <c r="M235" s="89"/>
      <c r="N235" s="18"/>
      <c r="O235" s="18"/>
      <c r="P235" s="18"/>
      <c r="Q235" s="18"/>
      <c r="R235" s="18"/>
      <c r="W235" s="11" t="s">
        <v>51</v>
      </c>
      <c r="X235" s="21" t="s">
        <v>11</v>
      </c>
      <c r="Y235" s="130" t="s">
        <v>54</v>
      </c>
      <c r="Z235" s="130"/>
      <c r="AA235" s="11" t="str">
        <f t="shared" si="6"/>
        <v>Подметание пола с применением опилок со сбором отходов в проходах и между рабочими местаминорма времени обслуживания9-18</v>
      </c>
      <c r="AB235" s="27">
        <v>0.56000000000000005</v>
      </c>
    </row>
    <row r="236" spans="2:28" ht="6" hidden="1" customHeight="1">
      <c r="B236" s="54"/>
      <c r="C236" s="154"/>
      <c r="D236" s="155"/>
      <c r="E236" s="155"/>
      <c r="F236" s="155"/>
      <c r="G236" s="155"/>
      <c r="H236" s="155"/>
      <c r="I236" s="155"/>
      <c r="J236" s="155"/>
      <c r="K236" s="155"/>
      <c r="L236" s="90"/>
      <c r="M236" s="89"/>
      <c r="N236" s="18"/>
      <c r="O236" s="18"/>
      <c r="P236" s="18"/>
      <c r="Q236" s="18"/>
      <c r="R236" s="18"/>
      <c r="W236" s="11" t="s">
        <v>51</v>
      </c>
      <c r="X236" s="21" t="s">
        <v>10</v>
      </c>
      <c r="Y236" s="130" t="s">
        <v>54</v>
      </c>
      <c r="Z236" s="130"/>
      <c r="AA236" s="11" t="str">
        <f t="shared" si="6"/>
        <v>Подметание пола с применением опилок со сбором отходов в проходах и между рабочими местаминорма обслуживания9-18</v>
      </c>
      <c r="AB236" s="27">
        <v>1430</v>
      </c>
    </row>
    <row r="237" spans="2:28" ht="21" hidden="1" customHeight="1">
      <c r="B237" s="54"/>
      <c r="C237" s="175" t="s">
        <v>95</v>
      </c>
      <c r="D237" s="176"/>
      <c r="E237" s="176"/>
      <c r="F237" s="176"/>
      <c r="G237" s="176"/>
      <c r="H237" s="102">
        <f>IF(L229="",0,IF(L229&lt;1,IF(G233="",F229,F229*IFERROR(VLOOKUP('Коэффициенты повторяемости'!$K$28,'Коэффициенты повторяемости'!$O$3:$P$102,2,FALSE),0))*0.85,IF(L229&gt;=1,IF(G233="",F229,F229*IFERROR(VLOOKUP('Коэффициенты повторяемости'!$K$28,'Коэффициенты повторяемости'!$O$3:$P$102,2,FALSE),0)))))</f>
        <v>0</v>
      </c>
      <c r="I237" s="182" t="str">
        <f>IF(L229="","Укажите ширину прохода между оборудованием","")</f>
        <v>Укажите ширину прохода между оборудованием</v>
      </c>
      <c r="J237" s="182"/>
      <c r="K237" s="182"/>
      <c r="L237" s="183"/>
      <c r="M237" s="8"/>
      <c r="N237" s="20"/>
      <c r="O237" s="20"/>
      <c r="P237" s="20"/>
      <c r="Q237" s="20"/>
      <c r="R237" s="20"/>
      <c r="W237" s="11" t="s">
        <v>51</v>
      </c>
      <c r="X237" s="21" t="s">
        <v>11</v>
      </c>
      <c r="Y237" s="130" t="s">
        <v>55</v>
      </c>
      <c r="Z237" s="130"/>
      <c r="AA237" s="11" t="str">
        <f t="shared" si="6"/>
        <v>Подметание пола с применением опилок со сбором отходов в проходах и между рабочими местаминорма времени обслуживания19-39</v>
      </c>
      <c r="AB237" s="27">
        <v>0.69</v>
      </c>
    </row>
    <row r="238" spans="2:28" ht="6.75" hidden="1" customHeight="1" thickBot="1">
      <c r="B238" s="54"/>
      <c r="C238" s="104"/>
      <c r="D238" s="105"/>
      <c r="E238" s="105"/>
      <c r="F238" s="105"/>
      <c r="G238" s="105"/>
      <c r="H238" s="105"/>
      <c r="I238" s="133"/>
      <c r="J238" s="133"/>
      <c r="K238" s="133"/>
      <c r="L238" s="134"/>
      <c r="M238" s="89"/>
      <c r="N238" s="18"/>
      <c r="O238" s="18"/>
      <c r="P238" s="18"/>
      <c r="Q238" s="18"/>
      <c r="R238" s="18"/>
      <c r="W238" s="11" t="s">
        <v>51</v>
      </c>
      <c r="X238" s="29" t="s">
        <v>10</v>
      </c>
      <c r="Y238" s="130" t="s">
        <v>55</v>
      </c>
      <c r="Z238" s="130"/>
      <c r="AA238" s="11" t="str">
        <f t="shared" si="6"/>
        <v>Подметание пола с применением опилок со сбором отходов в проходах и между рабочими местаминорма обслуживания19-39</v>
      </c>
      <c r="AB238" s="30">
        <v>1160</v>
      </c>
    </row>
    <row r="239" spans="2:28" ht="49.5" hidden="1" customHeight="1">
      <c r="B239" s="54"/>
      <c r="C239" s="171" t="s">
        <v>39</v>
      </c>
      <c r="D239" s="172"/>
      <c r="E239" s="172"/>
      <c r="F239" s="172"/>
      <c r="G239" s="173"/>
      <c r="H239" s="173"/>
      <c r="I239" s="173"/>
      <c r="J239" s="173"/>
      <c r="K239" s="173"/>
      <c r="L239" s="174"/>
      <c r="M239" s="62"/>
      <c r="N239" s="91"/>
      <c r="O239" s="91"/>
      <c r="P239" s="91"/>
      <c r="Q239" s="91"/>
      <c r="R239" s="91"/>
      <c r="W239" s="11" t="s">
        <v>52</v>
      </c>
      <c r="X239" s="24" t="s">
        <v>11</v>
      </c>
      <c r="Y239" s="130" t="s">
        <v>53</v>
      </c>
      <c r="Z239" s="130"/>
      <c r="AA239" s="11" t="str">
        <f t="shared" si="6"/>
        <v>Подметание пола с применением опилок со сбором отходов в проходах, между рабочими местами и от рабочих местнорма времени обслуживанияДо 8</v>
      </c>
      <c r="AB239" s="135">
        <v>0.62</v>
      </c>
    </row>
    <row r="240" spans="2:28" ht="7.5" hidden="1" customHeight="1">
      <c r="B240" s="54"/>
      <c r="C240" s="154"/>
      <c r="D240" s="155"/>
      <c r="E240" s="155"/>
      <c r="F240" s="155"/>
      <c r="G240" s="155"/>
      <c r="H240" s="155"/>
      <c r="I240" s="155"/>
      <c r="J240" s="155"/>
      <c r="K240" s="155"/>
      <c r="L240" s="90"/>
      <c r="M240" s="89"/>
      <c r="N240" s="18"/>
      <c r="O240" s="18"/>
      <c r="P240" s="18"/>
      <c r="Q240" s="18"/>
      <c r="R240" s="18"/>
      <c r="W240" s="11" t="s">
        <v>52</v>
      </c>
      <c r="X240" s="21" t="s">
        <v>10</v>
      </c>
      <c r="Y240" s="130" t="s">
        <v>53</v>
      </c>
      <c r="Z240" s="130"/>
      <c r="AA240" s="11" t="str">
        <f t="shared" si="6"/>
        <v>Подметание пола с применением опилок со сбором отходов в проходах, между рабочими местами и от рабочих местнорма обслуживанияДо 8</v>
      </c>
      <c r="AB240" s="136">
        <v>1290</v>
      </c>
    </row>
    <row r="241" spans="2:29" ht="20.25" hidden="1" customHeight="1">
      <c r="B241" s="54"/>
      <c r="C241" s="171" t="s">
        <v>66</v>
      </c>
      <c r="D241" s="172"/>
      <c r="E241" s="172"/>
      <c r="F241" s="172"/>
      <c r="G241" s="172"/>
      <c r="H241" s="172"/>
      <c r="I241" s="172"/>
      <c r="J241" s="172"/>
      <c r="K241" s="131"/>
      <c r="L241" s="90"/>
      <c r="M241" s="89"/>
      <c r="N241" s="18"/>
      <c r="O241" s="18"/>
      <c r="P241" s="18"/>
      <c r="Q241" s="18"/>
      <c r="R241" s="18"/>
      <c r="W241" s="11" t="s">
        <v>52</v>
      </c>
      <c r="X241" s="21" t="s">
        <v>11</v>
      </c>
      <c r="Y241" s="130" t="s">
        <v>54</v>
      </c>
      <c r="Z241" s="130"/>
      <c r="AA241" s="11" t="str">
        <f t="shared" si="6"/>
        <v>Подметание пола с применением опилок со сбором отходов в проходах, между рабочими местами и от рабочих местнорма времени обслуживания9-18</v>
      </c>
      <c r="AB241" s="136">
        <v>0.67</v>
      </c>
    </row>
    <row r="242" spans="2:29" ht="7.5" hidden="1" customHeight="1">
      <c r="B242" s="54"/>
      <c r="C242" s="154"/>
      <c r="D242" s="155"/>
      <c r="E242" s="155"/>
      <c r="F242" s="155"/>
      <c r="G242" s="155"/>
      <c r="H242" s="155"/>
      <c r="I242" s="155"/>
      <c r="J242" s="155"/>
      <c r="K242" s="155"/>
      <c r="L242" s="90"/>
      <c r="M242" s="89"/>
      <c r="N242" s="18"/>
      <c r="O242" s="18"/>
      <c r="P242" s="18"/>
      <c r="Q242" s="18"/>
      <c r="R242" s="18"/>
      <c r="W242" s="11" t="s">
        <v>52</v>
      </c>
      <c r="X242" s="21" t="s">
        <v>10</v>
      </c>
      <c r="Y242" s="130" t="s">
        <v>54</v>
      </c>
      <c r="Z242" s="130"/>
      <c r="AA242" s="11" t="str">
        <f t="shared" si="6"/>
        <v>Подметание пола с применением опилок со сбором отходов в проходах, между рабочими местами и от рабочих местнорма обслуживания9-18</v>
      </c>
      <c r="AB242" s="136">
        <v>1195</v>
      </c>
    </row>
    <row r="243" spans="2:29" ht="18.75" hidden="1" customHeight="1">
      <c r="B243" s="54"/>
      <c r="C243" s="171" t="s">
        <v>92</v>
      </c>
      <c r="D243" s="172"/>
      <c r="E243" s="172"/>
      <c r="F243" s="172"/>
      <c r="G243" s="172"/>
      <c r="H243" s="93">
        <f>IFERROR(VLOOKUP($AC$209,$AA$205:$AB$244,2,FALSE),0)</f>
        <v>0</v>
      </c>
      <c r="I243" s="155"/>
      <c r="J243" s="155"/>
      <c r="K243" s="155"/>
      <c r="L243" s="90"/>
      <c r="M243" s="89"/>
      <c r="N243" s="18"/>
      <c r="O243" s="18"/>
      <c r="P243" s="18"/>
      <c r="Q243" s="18"/>
      <c r="R243" s="18"/>
      <c r="T243" s="21" t="s">
        <v>11</v>
      </c>
      <c r="W243" s="11" t="s">
        <v>52</v>
      </c>
      <c r="X243" s="21" t="s">
        <v>11</v>
      </c>
      <c r="Y243" s="130" t="s">
        <v>55</v>
      </c>
      <c r="Z243" s="130"/>
      <c r="AA243" s="11" t="str">
        <f t="shared" si="6"/>
        <v>Подметание пола с применением опилок со сбором отходов в проходах, между рабочими местами и от рабочих местнорма времени обслуживания19-39</v>
      </c>
      <c r="AB243" s="136">
        <v>0.83</v>
      </c>
    </row>
    <row r="244" spans="2:29" ht="6" hidden="1" customHeight="1" thickBot="1">
      <c r="B244" s="54"/>
      <c r="C244" s="154"/>
      <c r="D244" s="155"/>
      <c r="E244" s="155"/>
      <c r="F244" s="155"/>
      <c r="G244" s="155"/>
      <c r="H244" s="155"/>
      <c r="I244" s="155"/>
      <c r="J244" s="155"/>
      <c r="K244" s="155"/>
      <c r="L244" s="90"/>
      <c r="M244" s="89"/>
      <c r="N244" s="18"/>
      <c r="O244" s="18"/>
      <c r="P244" s="18"/>
      <c r="Q244" s="18"/>
      <c r="R244" s="18"/>
      <c r="T244" s="21" t="s">
        <v>10</v>
      </c>
      <c r="W244" s="11" t="s">
        <v>52</v>
      </c>
      <c r="X244" s="29" t="s">
        <v>10</v>
      </c>
      <c r="Y244" s="130" t="s">
        <v>55</v>
      </c>
      <c r="Z244" s="130"/>
      <c r="AA244" s="11" t="str">
        <f t="shared" si="6"/>
        <v>Подметание пола с применением опилок со сбором отходов в проходах, между рабочими местами и от рабочих местнорма обслуживания19-39</v>
      </c>
      <c r="AB244" s="137">
        <v>965</v>
      </c>
    </row>
    <row r="245" spans="2:29" ht="19.5" hidden="1" customHeight="1">
      <c r="B245" s="54"/>
      <c r="C245" s="171" t="s">
        <v>93</v>
      </c>
      <c r="D245" s="172"/>
      <c r="E245" s="172"/>
      <c r="F245" s="94">
        <f>IFERROR(VLOOKUP($AC$210,$AA$205:$AB$244,2,FALSE),0)</f>
        <v>0</v>
      </c>
      <c r="G245" s="172" t="s">
        <v>47</v>
      </c>
      <c r="H245" s="172"/>
      <c r="I245" s="172"/>
      <c r="J245" s="172"/>
      <c r="K245" s="172"/>
      <c r="L245" s="95"/>
      <c r="M245" s="96"/>
      <c r="N245" s="97"/>
      <c r="O245" s="97"/>
      <c r="P245" s="97"/>
      <c r="Q245" s="97"/>
      <c r="R245" s="97"/>
      <c r="AC245" s="37"/>
    </row>
    <row r="246" spans="2:29" ht="8.25" hidden="1" customHeight="1">
      <c r="B246" s="54"/>
      <c r="C246" s="154"/>
      <c r="D246" s="155"/>
      <c r="E246" s="155"/>
      <c r="F246" s="155"/>
      <c r="G246" s="155"/>
      <c r="H246" s="155"/>
      <c r="I246" s="155"/>
      <c r="J246" s="155"/>
      <c r="K246" s="155"/>
      <c r="L246" s="90"/>
      <c r="M246" s="89"/>
      <c r="N246" s="18"/>
      <c r="O246" s="18"/>
      <c r="P246" s="18"/>
      <c r="Q246" s="18"/>
      <c r="R246" s="18"/>
    </row>
    <row r="247" spans="2:29" ht="18.75" hidden="1">
      <c r="B247" s="54"/>
      <c r="C247" s="190" t="s">
        <v>94</v>
      </c>
      <c r="D247" s="191"/>
      <c r="E247" s="191"/>
      <c r="F247" s="100"/>
      <c r="G247" s="155"/>
      <c r="H247" s="155"/>
      <c r="I247" s="155"/>
      <c r="J247" s="155"/>
      <c r="K247" s="155"/>
      <c r="L247" s="90"/>
      <c r="M247" s="89"/>
      <c r="N247" s="18"/>
      <c r="O247" s="18"/>
      <c r="P247" s="18"/>
      <c r="Q247" s="18"/>
      <c r="R247" s="18"/>
    </row>
    <row r="248" spans="2:29" ht="6" hidden="1" customHeight="1">
      <c r="B248" s="54"/>
      <c r="C248" s="154"/>
      <c r="D248" s="155"/>
      <c r="E248" s="155"/>
      <c r="F248" s="155"/>
      <c r="G248" s="155"/>
      <c r="H248" s="155"/>
      <c r="I248" s="155"/>
      <c r="J248" s="155"/>
      <c r="K248" s="155"/>
      <c r="L248" s="90"/>
      <c r="M248" s="89"/>
      <c r="N248" s="18"/>
      <c r="O248" s="18"/>
      <c r="P248" s="18"/>
      <c r="Q248" s="18"/>
      <c r="R248" s="18"/>
    </row>
    <row r="249" spans="2:29" hidden="1">
      <c r="B249" s="54"/>
      <c r="C249" s="171" t="s">
        <v>27</v>
      </c>
      <c r="D249" s="172"/>
      <c r="E249" s="172"/>
      <c r="F249" s="172"/>
      <c r="G249" s="92"/>
      <c r="H249" s="155"/>
      <c r="I249" s="155"/>
      <c r="J249" s="155"/>
      <c r="K249" s="155"/>
      <c r="L249" s="90"/>
      <c r="M249" s="89"/>
      <c r="N249" s="18"/>
      <c r="O249" s="18"/>
      <c r="P249" s="18"/>
      <c r="Q249" s="18"/>
      <c r="R249" s="18"/>
    </row>
    <row r="250" spans="2:29" ht="5.25" hidden="1" customHeight="1">
      <c r="B250" s="54"/>
      <c r="C250" s="154"/>
      <c r="D250" s="155"/>
      <c r="E250" s="155"/>
      <c r="F250" s="155"/>
      <c r="G250" s="155"/>
      <c r="H250" s="155"/>
      <c r="I250" s="155"/>
      <c r="J250" s="155"/>
      <c r="K250" s="155"/>
      <c r="L250" s="90"/>
      <c r="M250" s="89"/>
      <c r="N250" s="18"/>
      <c r="O250" s="18"/>
      <c r="P250" s="18"/>
      <c r="Q250" s="18"/>
      <c r="R250" s="18"/>
    </row>
    <row r="251" spans="2:29" hidden="1">
      <c r="B251" s="54"/>
      <c r="C251" s="171" t="s">
        <v>28</v>
      </c>
      <c r="D251" s="172"/>
      <c r="E251" s="172"/>
      <c r="F251" s="172"/>
      <c r="G251" s="172"/>
      <c r="H251" s="172"/>
      <c r="I251" s="101">
        <f>IF(G249="",F247/100*H243,F247/100*H243*IFERROR(VLOOKUP('Коэффициенты повторяемости'!$K$29,'Коэффициенты повторяемости'!$O$3:$P$102,2,FALSE),0))</f>
        <v>0</v>
      </c>
      <c r="J251" s="155"/>
      <c r="K251" s="155"/>
      <c r="L251" s="90"/>
      <c r="M251" s="89"/>
      <c r="N251" s="18"/>
      <c r="O251" s="18"/>
      <c r="P251" s="18"/>
      <c r="Q251" s="18"/>
      <c r="R251" s="18"/>
    </row>
    <row r="252" spans="2:29" ht="7.5" hidden="1" customHeight="1">
      <c r="B252" s="54"/>
      <c r="C252" s="154"/>
      <c r="D252" s="155"/>
      <c r="E252" s="155"/>
      <c r="F252" s="155"/>
      <c r="G252" s="155"/>
      <c r="H252" s="155"/>
      <c r="I252" s="155"/>
      <c r="J252" s="155"/>
      <c r="K252" s="155"/>
      <c r="L252" s="90"/>
      <c r="M252" s="89"/>
      <c r="N252" s="18"/>
      <c r="O252" s="18"/>
      <c r="P252" s="18"/>
      <c r="Q252" s="18"/>
      <c r="R252" s="18"/>
    </row>
    <row r="253" spans="2:29" ht="21" hidden="1" customHeight="1">
      <c r="B253" s="54"/>
      <c r="C253" s="175" t="s">
        <v>95</v>
      </c>
      <c r="D253" s="176"/>
      <c r="E253" s="176"/>
      <c r="F253" s="176"/>
      <c r="G253" s="176"/>
      <c r="H253" s="102">
        <f>IF(L245="",0,IF(L245&lt;1,IF(G249="",F245,F245*IFERROR(VLOOKUP('Коэффициенты повторяемости'!$K$30,'Коэффициенты повторяемости'!$O$3:$P$102,2,FALSE),0))*0.85,IF(L245&gt;=1,IF(G249="",F245,F245*IFERROR(VLOOKUP('Коэффициенты повторяемости'!$K$30,'Коэффициенты повторяемости'!$O$3:$P$102,2,FALSE),0)))))</f>
        <v>0</v>
      </c>
      <c r="I253" s="182" t="str">
        <f>IF(L245="","Укажите ширину прохода между оборудованием","")</f>
        <v>Укажите ширину прохода между оборудованием</v>
      </c>
      <c r="J253" s="182"/>
      <c r="K253" s="182"/>
      <c r="L253" s="183"/>
      <c r="M253" s="8"/>
      <c r="N253" s="20"/>
      <c r="O253" s="20"/>
      <c r="P253" s="20"/>
      <c r="Q253" s="20"/>
      <c r="R253" s="20"/>
    </row>
    <row r="254" spans="2:29" ht="6" hidden="1" customHeight="1">
      <c r="B254" s="54"/>
      <c r="C254" s="104"/>
      <c r="D254" s="105"/>
      <c r="E254" s="105"/>
      <c r="F254" s="105"/>
      <c r="G254" s="105"/>
      <c r="H254" s="105"/>
      <c r="I254" s="133"/>
      <c r="J254" s="133"/>
      <c r="K254" s="133"/>
      <c r="L254" s="134"/>
      <c r="M254" s="89"/>
      <c r="N254" s="18"/>
      <c r="O254" s="18"/>
      <c r="P254" s="18"/>
      <c r="Q254" s="18"/>
      <c r="R254" s="18"/>
    </row>
    <row r="255" spans="2:29" ht="49.5" hidden="1" customHeight="1">
      <c r="B255" s="54"/>
      <c r="C255" s="171" t="s">
        <v>39</v>
      </c>
      <c r="D255" s="172"/>
      <c r="E255" s="172"/>
      <c r="F255" s="172"/>
      <c r="G255" s="173"/>
      <c r="H255" s="173"/>
      <c r="I255" s="173"/>
      <c r="J255" s="173"/>
      <c r="K255" s="173"/>
      <c r="L255" s="174"/>
      <c r="M255" s="62"/>
      <c r="N255" s="91"/>
      <c r="O255" s="91"/>
      <c r="P255" s="91"/>
      <c r="Q255" s="91"/>
      <c r="R255" s="91"/>
    </row>
    <row r="256" spans="2:29" ht="6.75" hidden="1" customHeight="1">
      <c r="B256" s="54"/>
      <c r="C256" s="154"/>
      <c r="D256" s="155"/>
      <c r="E256" s="155"/>
      <c r="F256" s="155"/>
      <c r="G256" s="155"/>
      <c r="H256" s="155"/>
      <c r="I256" s="155"/>
      <c r="J256" s="155"/>
      <c r="K256" s="155"/>
      <c r="L256" s="90"/>
      <c r="M256" s="89"/>
      <c r="N256" s="18"/>
      <c r="O256" s="18"/>
      <c r="P256" s="18"/>
      <c r="Q256" s="18"/>
      <c r="R256" s="18"/>
    </row>
    <row r="257" spans="2:20" ht="19.5" hidden="1" customHeight="1">
      <c r="B257" s="54"/>
      <c r="C257" s="171" t="s">
        <v>66</v>
      </c>
      <c r="D257" s="172"/>
      <c r="E257" s="172"/>
      <c r="F257" s="172"/>
      <c r="G257" s="172"/>
      <c r="H257" s="172"/>
      <c r="I257" s="172"/>
      <c r="J257" s="172"/>
      <c r="K257" s="131"/>
      <c r="L257" s="90"/>
      <c r="M257" s="89"/>
      <c r="N257" s="18"/>
      <c r="O257" s="18"/>
      <c r="P257" s="18"/>
      <c r="Q257" s="18"/>
      <c r="R257" s="18"/>
    </row>
    <row r="258" spans="2:20" ht="5.25" hidden="1" customHeight="1">
      <c r="B258" s="54"/>
      <c r="C258" s="154"/>
      <c r="D258" s="155"/>
      <c r="E258" s="155"/>
      <c r="F258" s="155"/>
      <c r="G258" s="155"/>
      <c r="H258" s="155"/>
      <c r="I258" s="155"/>
      <c r="J258" s="155"/>
      <c r="K258" s="155"/>
      <c r="L258" s="90"/>
      <c r="M258" s="89"/>
      <c r="N258" s="18"/>
      <c r="O258" s="18"/>
      <c r="P258" s="18"/>
      <c r="Q258" s="18"/>
      <c r="R258" s="18"/>
    </row>
    <row r="259" spans="2:20" ht="18.75" hidden="1" customHeight="1">
      <c r="B259" s="54"/>
      <c r="C259" s="171" t="s">
        <v>92</v>
      </c>
      <c r="D259" s="172"/>
      <c r="E259" s="172"/>
      <c r="F259" s="172"/>
      <c r="G259" s="172"/>
      <c r="H259" s="93">
        <f>IFERROR(VLOOKUP($AC$211,$AA$205:$AB$244,2,FALSE),0)</f>
        <v>0</v>
      </c>
      <c r="I259" s="155"/>
      <c r="J259" s="155"/>
      <c r="K259" s="155"/>
      <c r="L259" s="90"/>
      <c r="M259" s="89"/>
      <c r="N259" s="18"/>
      <c r="O259" s="18"/>
      <c r="P259" s="18"/>
      <c r="Q259" s="18"/>
      <c r="R259" s="18"/>
      <c r="T259" s="21" t="s">
        <v>11</v>
      </c>
    </row>
    <row r="260" spans="2:20" ht="7.5" hidden="1" customHeight="1">
      <c r="B260" s="54"/>
      <c r="C260" s="154"/>
      <c r="D260" s="155"/>
      <c r="E260" s="155"/>
      <c r="F260" s="155"/>
      <c r="G260" s="155"/>
      <c r="H260" s="155"/>
      <c r="I260" s="155"/>
      <c r="J260" s="155"/>
      <c r="K260" s="155"/>
      <c r="L260" s="90"/>
      <c r="M260" s="89"/>
      <c r="N260" s="18"/>
      <c r="O260" s="18"/>
      <c r="P260" s="18"/>
      <c r="Q260" s="18"/>
      <c r="R260" s="18"/>
      <c r="T260" s="21" t="s">
        <v>10</v>
      </c>
    </row>
    <row r="261" spans="2:20" hidden="1">
      <c r="B261" s="54"/>
      <c r="C261" s="171" t="s">
        <v>93</v>
      </c>
      <c r="D261" s="172"/>
      <c r="E261" s="172"/>
      <c r="F261" s="94">
        <f>IFERROR(VLOOKUP($AC$212,$AA$205:$AB$244,2,FALSE),0)</f>
        <v>0</v>
      </c>
      <c r="G261" s="172" t="s">
        <v>47</v>
      </c>
      <c r="H261" s="172"/>
      <c r="I261" s="172"/>
      <c r="J261" s="172"/>
      <c r="K261" s="172"/>
      <c r="L261" s="95"/>
      <c r="M261" s="96"/>
      <c r="N261" s="97"/>
      <c r="O261" s="97"/>
      <c r="P261" s="97"/>
      <c r="Q261" s="97"/>
      <c r="R261" s="97"/>
    </row>
    <row r="262" spans="2:20" ht="6.75" hidden="1" customHeight="1">
      <c r="B262" s="54"/>
      <c r="C262" s="154"/>
      <c r="D262" s="155"/>
      <c r="E262" s="155"/>
      <c r="F262" s="155"/>
      <c r="G262" s="155"/>
      <c r="H262" s="155"/>
      <c r="I262" s="155"/>
      <c r="J262" s="155"/>
      <c r="K262" s="155"/>
      <c r="L262" s="90"/>
      <c r="M262" s="89"/>
      <c r="N262" s="18"/>
      <c r="O262" s="18"/>
      <c r="P262" s="18"/>
      <c r="Q262" s="18"/>
      <c r="R262" s="18"/>
    </row>
    <row r="263" spans="2:20" ht="18.75" hidden="1">
      <c r="B263" s="54"/>
      <c r="C263" s="190" t="s">
        <v>94</v>
      </c>
      <c r="D263" s="191"/>
      <c r="E263" s="191"/>
      <c r="F263" s="100"/>
      <c r="G263" s="155"/>
      <c r="H263" s="155"/>
      <c r="I263" s="155"/>
      <c r="J263" s="155"/>
      <c r="K263" s="155"/>
      <c r="L263" s="90"/>
      <c r="M263" s="89"/>
      <c r="N263" s="18"/>
      <c r="O263" s="18"/>
      <c r="P263" s="18"/>
      <c r="Q263" s="18"/>
      <c r="R263" s="18"/>
    </row>
    <row r="264" spans="2:20" ht="6" hidden="1" customHeight="1">
      <c r="B264" s="54"/>
      <c r="C264" s="154"/>
      <c r="D264" s="155"/>
      <c r="E264" s="155"/>
      <c r="F264" s="155"/>
      <c r="G264" s="155"/>
      <c r="H264" s="155"/>
      <c r="I264" s="155"/>
      <c r="J264" s="155"/>
      <c r="K264" s="155"/>
      <c r="L264" s="90"/>
      <c r="M264" s="89"/>
      <c r="N264" s="18"/>
      <c r="O264" s="18"/>
      <c r="P264" s="18"/>
      <c r="Q264" s="18"/>
      <c r="R264" s="18"/>
    </row>
    <row r="265" spans="2:20" hidden="1">
      <c r="B265" s="54"/>
      <c r="C265" s="171" t="s">
        <v>27</v>
      </c>
      <c r="D265" s="172"/>
      <c r="E265" s="172"/>
      <c r="F265" s="172"/>
      <c r="G265" s="92"/>
      <c r="H265" s="155"/>
      <c r="I265" s="155"/>
      <c r="J265" s="155"/>
      <c r="K265" s="155"/>
      <c r="L265" s="90"/>
      <c r="M265" s="89"/>
      <c r="N265" s="18"/>
      <c r="O265" s="18"/>
      <c r="P265" s="18"/>
      <c r="Q265" s="18"/>
      <c r="R265" s="18"/>
    </row>
    <row r="266" spans="2:20" ht="6" hidden="1" customHeight="1">
      <c r="B266" s="54"/>
      <c r="C266" s="154"/>
      <c r="D266" s="155"/>
      <c r="E266" s="155"/>
      <c r="F266" s="155"/>
      <c r="G266" s="155"/>
      <c r="H266" s="155"/>
      <c r="I266" s="155"/>
      <c r="J266" s="155"/>
      <c r="K266" s="155"/>
      <c r="L266" s="90"/>
      <c r="M266" s="89"/>
      <c r="N266" s="18"/>
      <c r="O266" s="18"/>
      <c r="P266" s="18"/>
      <c r="Q266" s="18"/>
      <c r="R266" s="18"/>
    </row>
    <row r="267" spans="2:20" hidden="1">
      <c r="B267" s="54"/>
      <c r="C267" s="171" t="s">
        <v>28</v>
      </c>
      <c r="D267" s="172"/>
      <c r="E267" s="172"/>
      <c r="F267" s="172"/>
      <c r="G267" s="172"/>
      <c r="H267" s="172"/>
      <c r="I267" s="101">
        <f>IF(G265="",F263/100*H259,F263/100*H259*IFERROR(VLOOKUP('Коэффициенты повторяемости'!$K$31,'Коэффициенты повторяемости'!$O$3:$P$102,2,FALSE),0))</f>
        <v>0</v>
      </c>
      <c r="J267" s="155"/>
      <c r="K267" s="155"/>
      <c r="L267" s="90"/>
      <c r="M267" s="89"/>
      <c r="N267" s="18"/>
      <c r="O267" s="18"/>
      <c r="P267" s="18"/>
      <c r="Q267" s="18"/>
      <c r="R267" s="18"/>
    </row>
    <row r="268" spans="2:20" ht="3.75" hidden="1" customHeight="1">
      <c r="B268" s="54"/>
      <c r="C268" s="154"/>
      <c r="D268" s="155"/>
      <c r="E268" s="155"/>
      <c r="F268" s="155"/>
      <c r="G268" s="155"/>
      <c r="H268" s="155"/>
      <c r="I268" s="155"/>
      <c r="J268" s="155"/>
      <c r="K268" s="155"/>
      <c r="L268" s="90"/>
      <c r="M268" s="89"/>
      <c r="N268" s="18"/>
      <c r="O268" s="18"/>
      <c r="P268" s="18"/>
      <c r="Q268" s="18"/>
      <c r="R268" s="18"/>
    </row>
    <row r="269" spans="2:20" ht="19.5" hidden="1" customHeight="1">
      <c r="B269" s="54"/>
      <c r="C269" s="175" t="s">
        <v>95</v>
      </c>
      <c r="D269" s="176"/>
      <c r="E269" s="176"/>
      <c r="F269" s="176"/>
      <c r="G269" s="176"/>
      <c r="H269" s="102">
        <f>IF(L261="",0,IF(L261&lt;1,IF(G265="",F261,F261*IFERROR(VLOOKUP('Коэффициенты повторяемости'!$K$32,'Коэффициенты повторяемости'!$O$3:$P$102,2,FALSE),0))*0.85,IF(L261&gt;=1,IF(G265="",F261,F261*IFERROR(VLOOKUP('Коэффициенты повторяемости'!$K$32,'Коэффициенты повторяемости'!$O$3:$P$102,2,FALSE),0)))))</f>
        <v>0</v>
      </c>
      <c r="I269" s="182" t="str">
        <f>IF(L261="","Укажите ширину прохода между оборудованием","")</f>
        <v>Укажите ширину прохода между оборудованием</v>
      </c>
      <c r="J269" s="182"/>
      <c r="K269" s="182"/>
      <c r="L269" s="183"/>
      <c r="M269" s="8"/>
      <c r="N269" s="20"/>
      <c r="O269" s="20"/>
      <c r="P269" s="20"/>
      <c r="Q269" s="20"/>
      <c r="R269" s="20"/>
    </row>
    <row r="270" spans="2:20" ht="6" hidden="1" customHeight="1">
      <c r="B270" s="54"/>
      <c r="C270" s="104"/>
      <c r="D270" s="105"/>
      <c r="E270" s="105"/>
      <c r="F270" s="105"/>
      <c r="G270" s="105"/>
      <c r="H270" s="105"/>
      <c r="I270" s="133"/>
      <c r="J270" s="133"/>
      <c r="K270" s="133"/>
      <c r="L270" s="134"/>
      <c r="M270" s="89"/>
      <c r="N270" s="18"/>
      <c r="O270" s="18"/>
      <c r="P270" s="18"/>
      <c r="Q270" s="18"/>
      <c r="R270" s="18"/>
    </row>
    <row r="271" spans="2:20" ht="48" hidden="1" customHeight="1">
      <c r="B271" s="54"/>
      <c r="C271" s="171" t="s">
        <v>39</v>
      </c>
      <c r="D271" s="172"/>
      <c r="E271" s="172"/>
      <c r="F271" s="172"/>
      <c r="G271" s="173"/>
      <c r="H271" s="173"/>
      <c r="I271" s="173"/>
      <c r="J271" s="173"/>
      <c r="K271" s="173"/>
      <c r="L271" s="174"/>
      <c r="M271" s="62"/>
      <c r="N271" s="91"/>
      <c r="O271" s="91"/>
      <c r="P271" s="91"/>
      <c r="Q271" s="91"/>
      <c r="R271" s="91"/>
    </row>
    <row r="272" spans="2:20" ht="6.75" hidden="1" customHeight="1">
      <c r="B272" s="54"/>
      <c r="C272" s="154"/>
      <c r="D272" s="155"/>
      <c r="E272" s="155"/>
      <c r="F272" s="155"/>
      <c r="G272" s="155"/>
      <c r="H272" s="155"/>
      <c r="I272" s="155"/>
      <c r="J272" s="155"/>
      <c r="K272" s="155"/>
      <c r="L272" s="90"/>
      <c r="M272" s="89"/>
      <c r="N272" s="18"/>
      <c r="O272" s="18"/>
      <c r="P272" s="18"/>
      <c r="Q272" s="18"/>
      <c r="R272" s="18"/>
    </row>
    <row r="273" spans="2:20" ht="20.25" hidden="1" customHeight="1">
      <c r="B273" s="54"/>
      <c r="C273" s="171" t="s">
        <v>66</v>
      </c>
      <c r="D273" s="172"/>
      <c r="E273" s="172"/>
      <c r="F273" s="172"/>
      <c r="G273" s="172"/>
      <c r="H273" s="172"/>
      <c r="I273" s="172"/>
      <c r="J273" s="172"/>
      <c r="K273" s="131"/>
      <c r="L273" s="90"/>
      <c r="M273" s="89"/>
      <c r="N273" s="18"/>
      <c r="O273" s="18"/>
      <c r="P273" s="18"/>
      <c r="Q273" s="18"/>
      <c r="R273" s="18"/>
    </row>
    <row r="274" spans="2:20" ht="5.25" hidden="1" customHeight="1">
      <c r="B274" s="54"/>
      <c r="C274" s="154"/>
      <c r="D274" s="155"/>
      <c r="E274" s="155"/>
      <c r="F274" s="155"/>
      <c r="G274" s="155"/>
      <c r="H274" s="155"/>
      <c r="I274" s="155"/>
      <c r="J274" s="155"/>
      <c r="K274" s="155"/>
      <c r="L274" s="90"/>
      <c r="M274" s="89"/>
      <c r="N274" s="18"/>
      <c r="O274" s="18"/>
      <c r="P274" s="18"/>
      <c r="Q274" s="18"/>
      <c r="R274" s="18"/>
    </row>
    <row r="275" spans="2:20" ht="19.5" hidden="1" customHeight="1">
      <c r="B275" s="54"/>
      <c r="C275" s="171" t="s">
        <v>92</v>
      </c>
      <c r="D275" s="172"/>
      <c r="E275" s="172"/>
      <c r="F275" s="172"/>
      <c r="G275" s="172"/>
      <c r="H275" s="93">
        <f>IFERROR(VLOOKUP($AC$213,$AA$205:$AB$244,2,FALSE),0)</f>
        <v>0</v>
      </c>
      <c r="I275" s="155"/>
      <c r="J275" s="155"/>
      <c r="K275" s="155"/>
      <c r="L275" s="90"/>
      <c r="M275" s="89"/>
      <c r="N275" s="18"/>
      <c r="O275" s="18"/>
      <c r="P275" s="18"/>
      <c r="Q275" s="18"/>
      <c r="R275" s="18"/>
      <c r="T275" s="21" t="s">
        <v>11</v>
      </c>
    </row>
    <row r="276" spans="2:20" ht="6.75" hidden="1" customHeight="1">
      <c r="B276" s="54"/>
      <c r="C276" s="154"/>
      <c r="D276" s="155"/>
      <c r="E276" s="155"/>
      <c r="F276" s="155"/>
      <c r="G276" s="155"/>
      <c r="H276" s="155"/>
      <c r="I276" s="155"/>
      <c r="J276" s="155"/>
      <c r="K276" s="155"/>
      <c r="L276" s="90"/>
      <c r="M276" s="89"/>
      <c r="N276" s="18"/>
      <c r="O276" s="18"/>
      <c r="P276" s="18"/>
      <c r="Q276" s="18"/>
      <c r="R276" s="18"/>
      <c r="T276" s="21" t="s">
        <v>10</v>
      </c>
    </row>
    <row r="277" spans="2:20" hidden="1">
      <c r="B277" s="54"/>
      <c r="C277" s="171" t="s">
        <v>93</v>
      </c>
      <c r="D277" s="172"/>
      <c r="E277" s="172"/>
      <c r="F277" s="94">
        <f>IFERROR(VLOOKUP($AC$214,$AA$205:$AB$244,2,FALSE),0)</f>
        <v>0</v>
      </c>
      <c r="G277" s="172" t="s">
        <v>47</v>
      </c>
      <c r="H277" s="172"/>
      <c r="I277" s="172"/>
      <c r="J277" s="172"/>
      <c r="K277" s="172"/>
      <c r="L277" s="95"/>
      <c r="M277" s="96"/>
      <c r="N277" s="97"/>
      <c r="O277" s="97"/>
      <c r="P277" s="97"/>
      <c r="Q277" s="97"/>
      <c r="R277" s="97"/>
    </row>
    <row r="278" spans="2:20" ht="7.5" hidden="1" customHeight="1">
      <c r="B278" s="54"/>
      <c r="C278" s="154"/>
      <c r="D278" s="155"/>
      <c r="E278" s="155"/>
      <c r="F278" s="155"/>
      <c r="G278" s="155"/>
      <c r="H278" s="155"/>
      <c r="I278" s="155"/>
      <c r="J278" s="155"/>
      <c r="K278" s="155"/>
      <c r="L278" s="90"/>
      <c r="M278" s="89"/>
      <c r="N278" s="18"/>
      <c r="O278" s="18"/>
      <c r="P278" s="18"/>
      <c r="Q278" s="18"/>
      <c r="R278" s="18"/>
    </row>
    <row r="279" spans="2:20" ht="18.75" hidden="1">
      <c r="B279" s="54"/>
      <c r="C279" s="190" t="s">
        <v>94</v>
      </c>
      <c r="D279" s="191"/>
      <c r="E279" s="191"/>
      <c r="F279" s="132"/>
      <c r="G279" s="155"/>
      <c r="H279" s="155"/>
      <c r="I279" s="155"/>
      <c r="J279" s="155"/>
      <c r="K279" s="155"/>
      <c r="L279" s="90"/>
      <c r="M279" s="89"/>
      <c r="N279" s="18"/>
      <c r="O279" s="18"/>
      <c r="P279" s="18"/>
      <c r="Q279" s="18"/>
      <c r="R279" s="18"/>
    </row>
    <row r="280" spans="2:20" ht="6.75" hidden="1" customHeight="1">
      <c r="B280" s="54"/>
      <c r="C280" s="154"/>
      <c r="D280" s="155"/>
      <c r="E280" s="155"/>
      <c r="F280" s="155"/>
      <c r="G280" s="155"/>
      <c r="H280" s="155"/>
      <c r="I280" s="155"/>
      <c r="J280" s="155"/>
      <c r="K280" s="155"/>
      <c r="L280" s="90"/>
      <c r="M280" s="89"/>
      <c r="N280" s="18"/>
      <c r="O280" s="18"/>
      <c r="P280" s="18"/>
      <c r="Q280" s="18"/>
      <c r="R280" s="18"/>
    </row>
    <row r="281" spans="2:20" hidden="1">
      <c r="B281" s="54"/>
      <c r="C281" s="171" t="s">
        <v>27</v>
      </c>
      <c r="D281" s="172"/>
      <c r="E281" s="172"/>
      <c r="F281" s="172"/>
      <c r="G281" s="92"/>
      <c r="H281" s="155"/>
      <c r="I281" s="155"/>
      <c r="J281" s="155"/>
      <c r="K281" s="155"/>
      <c r="L281" s="90"/>
      <c r="M281" s="89"/>
      <c r="N281" s="18"/>
      <c r="O281" s="18"/>
      <c r="P281" s="18"/>
      <c r="Q281" s="18"/>
      <c r="R281" s="18"/>
    </row>
    <row r="282" spans="2:20" ht="7.5" hidden="1" customHeight="1">
      <c r="B282" s="54"/>
      <c r="C282" s="154"/>
      <c r="D282" s="155"/>
      <c r="E282" s="155"/>
      <c r="F282" s="155"/>
      <c r="G282" s="155"/>
      <c r="H282" s="155"/>
      <c r="I282" s="155"/>
      <c r="J282" s="155"/>
      <c r="K282" s="155"/>
      <c r="L282" s="90"/>
      <c r="M282" s="89"/>
      <c r="N282" s="18"/>
      <c r="O282" s="18"/>
      <c r="P282" s="18"/>
      <c r="Q282" s="18"/>
      <c r="R282" s="18"/>
    </row>
    <row r="283" spans="2:20" hidden="1">
      <c r="B283" s="54"/>
      <c r="C283" s="171" t="s">
        <v>28</v>
      </c>
      <c r="D283" s="172"/>
      <c r="E283" s="172"/>
      <c r="F283" s="172"/>
      <c r="G283" s="172"/>
      <c r="H283" s="172"/>
      <c r="I283" s="101">
        <f>IF(G281="",F279/100*H275,F279/100*H275*IFERROR(VLOOKUP('Коэффициенты повторяемости'!$K$33,'Коэффициенты повторяемости'!$O$3:$P$102,2,FALSE),0))</f>
        <v>0</v>
      </c>
      <c r="J283" s="155"/>
      <c r="K283" s="155"/>
      <c r="L283" s="90"/>
      <c r="M283" s="89"/>
      <c r="N283" s="18"/>
      <c r="O283" s="18"/>
      <c r="P283" s="18"/>
      <c r="Q283" s="18"/>
      <c r="R283" s="18"/>
    </row>
    <row r="284" spans="2:20" ht="6" hidden="1" customHeight="1">
      <c r="B284" s="54"/>
      <c r="C284" s="154"/>
      <c r="D284" s="155"/>
      <c r="E284" s="155"/>
      <c r="F284" s="155"/>
      <c r="G284" s="155"/>
      <c r="H284" s="155"/>
      <c r="I284" s="155"/>
      <c r="J284" s="155"/>
      <c r="K284" s="155"/>
      <c r="L284" s="90"/>
      <c r="M284" s="89"/>
      <c r="N284" s="18"/>
      <c r="O284" s="18"/>
      <c r="P284" s="18"/>
      <c r="Q284" s="18"/>
      <c r="R284" s="18"/>
    </row>
    <row r="285" spans="2:20" ht="22.5" hidden="1" customHeight="1">
      <c r="B285" s="54"/>
      <c r="C285" s="175" t="s">
        <v>95</v>
      </c>
      <c r="D285" s="176"/>
      <c r="E285" s="176"/>
      <c r="F285" s="176"/>
      <c r="G285" s="176"/>
      <c r="H285" s="102">
        <f>IF(L277="",0,IF(L277&lt;1,IF(G281="",F277,F277*IFERROR(VLOOKUP('Коэффициенты повторяемости'!$K$34,'Коэффициенты повторяемости'!$O$3:$P$102,2,FALSE),0))*0.85,IF(L277&gt;=1,IF(G281="",F277,F277*IFERROR(VLOOKUP('Коэффициенты повторяемости'!$K$34,'Коэффициенты повторяемости'!$O$3:$P$102,2,FALSE),0)))))</f>
        <v>0</v>
      </c>
      <c r="I285" s="182" t="str">
        <f>IF(L277="","Укажите ширину прохода между оборудованием","")</f>
        <v>Укажите ширину прохода между оборудованием</v>
      </c>
      <c r="J285" s="182"/>
      <c r="K285" s="182"/>
      <c r="L285" s="183"/>
      <c r="M285" s="8"/>
      <c r="N285" s="20"/>
      <c r="O285" s="20"/>
      <c r="P285" s="20"/>
      <c r="Q285" s="20"/>
      <c r="R285" s="20"/>
    </row>
    <row r="286" spans="2:20" ht="6.75" hidden="1" customHeight="1">
      <c r="B286" s="54"/>
      <c r="C286" s="138"/>
      <c r="D286" s="133"/>
      <c r="E286" s="133"/>
      <c r="F286" s="133"/>
      <c r="G286" s="133"/>
      <c r="H286" s="133"/>
      <c r="I286" s="133"/>
      <c r="J286" s="133"/>
      <c r="K286" s="133"/>
      <c r="L286" s="134"/>
      <c r="M286" s="89"/>
      <c r="N286" s="18"/>
      <c r="O286" s="18"/>
      <c r="P286" s="18"/>
      <c r="Q286" s="18"/>
      <c r="R286" s="18"/>
    </row>
    <row r="287" spans="2:20" ht="45.75" hidden="1" customHeight="1">
      <c r="B287" s="54"/>
      <c r="C287" s="171" t="s">
        <v>39</v>
      </c>
      <c r="D287" s="172"/>
      <c r="E287" s="172"/>
      <c r="F287" s="172"/>
      <c r="G287" s="173"/>
      <c r="H287" s="173"/>
      <c r="I287" s="173"/>
      <c r="J287" s="173"/>
      <c r="K287" s="173"/>
      <c r="L287" s="174"/>
      <c r="M287" s="62"/>
      <c r="N287" s="91"/>
      <c r="O287" s="91"/>
      <c r="P287" s="91"/>
      <c r="Q287" s="91"/>
      <c r="R287" s="91"/>
    </row>
    <row r="288" spans="2:20" ht="6.75" hidden="1" customHeight="1">
      <c r="B288" s="54"/>
      <c r="C288" s="154"/>
      <c r="D288" s="155"/>
      <c r="E288" s="155"/>
      <c r="F288" s="155"/>
      <c r="G288" s="155"/>
      <c r="H288" s="155"/>
      <c r="I288" s="155"/>
      <c r="J288" s="155"/>
      <c r="K288" s="155"/>
      <c r="L288" s="90"/>
      <c r="M288" s="89"/>
      <c r="N288" s="18"/>
      <c r="O288" s="18"/>
      <c r="P288" s="18"/>
      <c r="Q288" s="18"/>
      <c r="R288" s="18"/>
    </row>
    <row r="289" spans="2:20" ht="20.25" hidden="1" customHeight="1">
      <c r="B289" s="54"/>
      <c r="C289" s="171" t="s">
        <v>66</v>
      </c>
      <c r="D289" s="172"/>
      <c r="E289" s="172"/>
      <c r="F289" s="172"/>
      <c r="G289" s="172"/>
      <c r="H289" s="172"/>
      <c r="I289" s="172"/>
      <c r="J289" s="172"/>
      <c r="K289" s="131"/>
      <c r="L289" s="90"/>
      <c r="M289" s="89"/>
      <c r="N289" s="18"/>
      <c r="O289" s="18"/>
      <c r="P289" s="18"/>
      <c r="Q289" s="18"/>
      <c r="R289" s="18"/>
    </row>
    <row r="290" spans="2:20" ht="6.75" hidden="1" customHeight="1">
      <c r="B290" s="54"/>
      <c r="C290" s="154"/>
      <c r="D290" s="155"/>
      <c r="E290" s="155"/>
      <c r="F290" s="155"/>
      <c r="G290" s="155"/>
      <c r="H290" s="155"/>
      <c r="I290" s="155"/>
      <c r="J290" s="155"/>
      <c r="K290" s="155"/>
      <c r="L290" s="90"/>
      <c r="M290" s="89"/>
      <c r="N290" s="18"/>
      <c r="O290" s="18"/>
      <c r="P290" s="18"/>
      <c r="Q290" s="18"/>
      <c r="R290" s="18"/>
    </row>
    <row r="291" spans="2:20" ht="21" hidden="1" customHeight="1">
      <c r="B291" s="54"/>
      <c r="C291" s="171" t="s">
        <v>92</v>
      </c>
      <c r="D291" s="172"/>
      <c r="E291" s="172"/>
      <c r="F291" s="172"/>
      <c r="G291" s="172"/>
      <c r="H291" s="93">
        <f>IFERROR(VLOOKUP($AC$215,$AA$205:$AB$244,2,FALSE),0)</f>
        <v>0</v>
      </c>
      <c r="I291" s="155"/>
      <c r="J291" s="155"/>
      <c r="K291" s="155"/>
      <c r="L291" s="90"/>
      <c r="M291" s="89"/>
      <c r="N291" s="18"/>
      <c r="O291" s="18"/>
      <c r="P291" s="18"/>
      <c r="Q291" s="18"/>
      <c r="R291" s="18"/>
      <c r="T291" s="21" t="s">
        <v>11</v>
      </c>
    </row>
    <row r="292" spans="2:20" ht="6.75" hidden="1" customHeight="1">
      <c r="B292" s="54"/>
      <c r="C292" s="154"/>
      <c r="D292" s="155"/>
      <c r="E292" s="155"/>
      <c r="F292" s="155"/>
      <c r="G292" s="155"/>
      <c r="H292" s="155"/>
      <c r="I292" s="155"/>
      <c r="J292" s="155"/>
      <c r="K292" s="155"/>
      <c r="L292" s="90"/>
      <c r="M292" s="89"/>
      <c r="N292" s="18"/>
      <c r="O292" s="18"/>
      <c r="P292" s="18"/>
      <c r="Q292" s="18"/>
      <c r="R292" s="18"/>
      <c r="T292" s="21" t="s">
        <v>10</v>
      </c>
    </row>
    <row r="293" spans="2:20" hidden="1">
      <c r="B293" s="54"/>
      <c r="C293" s="171" t="s">
        <v>93</v>
      </c>
      <c r="D293" s="172"/>
      <c r="E293" s="172"/>
      <c r="F293" s="94">
        <f>IFERROR(VLOOKUP($AC$216,$AA$205:$AB$244,2,FALSE),0)</f>
        <v>0</v>
      </c>
      <c r="G293" s="172" t="s">
        <v>47</v>
      </c>
      <c r="H293" s="172"/>
      <c r="I293" s="172"/>
      <c r="J293" s="172"/>
      <c r="K293" s="172"/>
      <c r="L293" s="95"/>
      <c r="M293" s="96"/>
      <c r="N293" s="97"/>
      <c r="O293" s="97"/>
      <c r="P293" s="97"/>
      <c r="Q293" s="97"/>
      <c r="R293" s="97"/>
    </row>
    <row r="294" spans="2:20" ht="6" hidden="1" customHeight="1">
      <c r="B294" s="54"/>
      <c r="C294" s="154"/>
      <c r="D294" s="155"/>
      <c r="E294" s="155"/>
      <c r="F294" s="155"/>
      <c r="G294" s="155"/>
      <c r="H294" s="155"/>
      <c r="I294" s="155"/>
      <c r="J294" s="155"/>
      <c r="K294" s="155"/>
      <c r="L294" s="90"/>
      <c r="M294" s="89"/>
      <c r="N294" s="18"/>
      <c r="O294" s="18"/>
      <c r="P294" s="18"/>
      <c r="Q294" s="18"/>
      <c r="R294" s="18"/>
    </row>
    <row r="295" spans="2:20" ht="18.75" hidden="1">
      <c r="B295" s="54"/>
      <c r="C295" s="190" t="s">
        <v>94</v>
      </c>
      <c r="D295" s="191"/>
      <c r="E295" s="191"/>
      <c r="F295" s="100"/>
      <c r="G295" s="155"/>
      <c r="H295" s="155"/>
      <c r="I295" s="155"/>
      <c r="J295" s="155"/>
      <c r="K295" s="155"/>
      <c r="L295" s="90"/>
      <c r="M295" s="89"/>
      <c r="N295" s="18"/>
      <c r="O295" s="18"/>
      <c r="P295" s="18"/>
      <c r="Q295" s="18"/>
      <c r="R295" s="18"/>
    </row>
    <row r="296" spans="2:20" ht="6.75" hidden="1" customHeight="1">
      <c r="B296" s="54"/>
      <c r="C296" s="154"/>
      <c r="D296" s="155"/>
      <c r="E296" s="155"/>
      <c r="F296" s="155"/>
      <c r="G296" s="155"/>
      <c r="H296" s="155"/>
      <c r="I296" s="155"/>
      <c r="J296" s="155"/>
      <c r="K296" s="155"/>
      <c r="L296" s="90"/>
      <c r="M296" s="89"/>
      <c r="N296" s="18"/>
      <c r="O296" s="18"/>
      <c r="P296" s="18"/>
      <c r="Q296" s="18"/>
      <c r="R296" s="18"/>
    </row>
    <row r="297" spans="2:20" hidden="1">
      <c r="B297" s="54"/>
      <c r="C297" s="171" t="s">
        <v>27</v>
      </c>
      <c r="D297" s="172"/>
      <c r="E297" s="172"/>
      <c r="F297" s="172"/>
      <c r="G297" s="92"/>
      <c r="H297" s="155"/>
      <c r="I297" s="155"/>
      <c r="J297" s="155"/>
      <c r="K297" s="155"/>
      <c r="L297" s="90"/>
      <c r="M297" s="89"/>
      <c r="N297" s="18"/>
      <c r="O297" s="18"/>
      <c r="P297" s="18"/>
      <c r="Q297" s="18"/>
      <c r="R297" s="18"/>
    </row>
    <row r="298" spans="2:20" ht="5.25" hidden="1" customHeight="1">
      <c r="B298" s="54"/>
      <c r="C298" s="154"/>
      <c r="D298" s="155"/>
      <c r="E298" s="155"/>
      <c r="F298" s="155"/>
      <c r="G298" s="155"/>
      <c r="H298" s="155"/>
      <c r="I298" s="155"/>
      <c r="J298" s="155"/>
      <c r="K298" s="155"/>
      <c r="L298" s="90"/>
      <c r="M298" s="89"/>
      <c r="N298" s="18"/>
      <c r="O298" s="18"/>
      <c r="P298" s="18"/>
      <c r="Q298" s="18"/>
      <c r="R298" s="18"/>
    </row>
    <row r="299" spans="2:20" hidden="1">
      <c r="B299" s="54"/>
      <c r="C299" s="171" t="s">
        <v>28</v>
      </c>
      <c r="D299" s="172"/>
      <c r="E299" s="172"/>
      <c r="F299" s="172"/>
      <c r="G299" s="172"/>
      <c r="H299" s="172"/>
      <c r="I299" s="101">
        <f>IF(G297="",F295/100*H291,F295/100*H291*IFERROR(VLOOKUP('Коэффициенты повторяемости'!$K$35,'Коэффициенты повторяемости'!$O$3:$P$102,2,FALSE),0))</f>
        <v>0</v>
      </c>
      <c r="J299" s="155"/>
      <c r="K299" s="155"/>
      <c r="L299" s="90"/>
      <c r="M299" s="89"/>
      <c r="N299" s="18"/>
      <c r="O299" s="18"/>
      <c r="P299" s="18"/>
      <c r="Q299" s="18"/>
      <c r="R299" s="18"/>
    </row>
    <row r="300" spans="2:20" ht="6" hidden="1" customHeight="1">
      <c r="B300" s="54"/>
      <c r="C300" s="154"/>
      <c r="D300" s="155"/>
      <c r="E300" s="155"/>
      <c r="F300" s="155"/>
      <c r="G300" s="155"/>
      <c r="H300" s="155"/>
      <c r="I300" s="155"/>
      <c r="J300" s="155"/>
      <c r="K300" s="155"/>
      <c r="L300" s="90"/>
      <c r="M300" s="89"/>
      <c r="N300" s="18"/>
      <c r="O300" s="18"/>
      <c r="P300" s="18"/>
      <c r="Q300" s="18"/>
      <c r="R300" s="18"/>
    </row>
    <row r="301" spans="2:20" ht="18.75" hidden="1" customHeight="1">
      <c r="B301" s="54"/>
      <c r="C301" s="175" t="s">
        <v>95</v>
      </c>
      <c r="D301" s="176"/>
      <c r="E301" s="176"/>
      <c r="F301" s="176"/>
      <c r="G301" s="176"/>
      <c r="H301" s="102">
        <f>IF(L293="",0,IF(L293&lt;1,IF(G297="",F293,F293*IFERROR(VLOOKUP('Коэффициенты повторяемости'!$K$36,'Коэффициенты повторяемости'!$O$3:$P$102,2,FALSE),0))*0.85,IF(L293&gt;=1,IF(G297="",F293,F293*IFERROR(VLOOKUP('Коэффициенты повторяемости'!$K$36,'Коэффициенты повторяемости'!$O$3:$P$102,2,FALSE),0)))))</f>
        <v>0</v>
      </c>
      <c r="I301" s="182" t="str">
        <f>IF(L293="","Укажите ширину прохода между оборудованием","")</f>
        <v>Укажите ширину прохода между оборудованием</v>
      </c>
      <c r="J301" s="182"/>
      <c r="K301" s="182"/>
      <c r="L301" s="183"/>
      <c r="M301" s="8"/>
      <c r="N301" s="20"/>
      <c r="O301" s="20"/>
      <c r="P301" s="20"/>
      <c r="Q301" s="20"/>
      <c r="R301" s="20"/>
    </row>
    <row r="302" spans="2:20" ht="5.25" hidden="1" customHeight="1">
      <c r="B302" s="54"/>
      <c r="C302" s="138"/>
      <c r="D302" s="133"/>
      <c r="E302" s="133"/>
      <c r="F302" s="133"/>
      <c r="G302" s="133"/>
      <c r="H302" s="133"/>
      <c r="I302" s="133"/>
      <c r="J302" s="133"/>
      <c r="K302" s="133"/>
      <c r="L302" s="134"/>
      <c r="M302" s="89"/>
      <c r="N302" s="18"/>
      <c r="O302" s="18"/>
      <c r="P302" s="18"/>
      <c r="Q302" s="18"/>
      <c r="R302" s="18"/>
    </row>
    <row r="303" spans="2:20" ht="45.75" hidden="1" customHeight="1">
      <c r="B303" s="54"/>
      <c r="C303" s="171" t="s">
        <v>39</v>
      </c>
      <c r="D303" s="172"/>
      <c r="E303" s="172"/>
      <c r="F303" s="172"/>
      <c r="G303" s="173"/>
      <c r="H303" s="173"/>
      <c r="I303" s="173"/>
      <c r="J303" s="173"/>
      <c r="K303" s="173"/>
      <c r="L303" s="174"/>
      <c r="M303" s="62"/>
      <c r="N303" s="91"/>
      <c r="O303" s="91"/>
      <c r="P303" s="91"/>
      <c r="Q303" s="91"/>
      <c r="R303" s="91"/>
    </row>
    <row r="304" spans="2:20" ht="6" hidden="1" customHeight="1">
      <c r="B304" s="54"/>
      <c r="C304" s="154"/>
      <c r="D304" s="155"/>
      <c r="E304" s="155"/>
      <c r="F304" s="155"/>
      <c r="G304" s="155"/>
      <c r="H304" s="155"/>
      <c r="I304" s="155"/>
      <c r="J304" s="155"/>
      <c r="K304" s="155"/>
      <c r="L304" s="90"/>
      <c r="M304" s="89"/>
      <c r="N304" s="18"/>
      <c r="O304" s="18"/>
      <c r="P304" s="18"/>
      <c r="Q304" s="18"/>
      <c r="R304" s="18"/>
    </row>
    <row r="305" spans="2:20" ht="19.5" hidden="1" customHeight="1">
      <c r="B305" s="54"/>
      <c r="C305" s="171" t="s">
        <v>66</v>
      </c>
      <c r="D305" s="172"/>
      <c r="E305" s="172"/>
      <c r="F305" s="172"/>
      <c r="G305" s="172"/>
      <c r="H305" s="172"/>
      <c r="I305" s="172"/>
      <c r="J305" s="172"/>
      <c r="K305" s="131"/>
      <c r="L305" s="90"/>
      <c r="M305" s="89"/>
      <c r="N305" s="18"/>
      <c r="O305" s="18"/>
      <c r="P305" s="18"/>
      <c r="Q305" s="18"/>
      <c r="R305" s="18"/>
    </row>
    <row r="306" spans="2:20" ht="6.75" hidden="1" customHeight="1">
      <c r="B306" s="54"/>
      <c r="C306" s="154"/>
      <c r="D306" s="155"/>
      <c r="E306" s="155"/>
      <c r="F306" s="155"/>
      <c r="G306" s="155"/>
      <c r="H306" s="155"/>
      <c r="I306" s="155"/>
      <c r="J306" s="155"/>
      <c r="K306" s="155"/>
      <c r="L306" s="90"/>
      <c r="M306" s="89"/>
      <c r="N306" s="18"/>
      <c r="O306" s="18"/>
      <c r="P306" s="18"/>
      <c r="Q306" s="18"/>
      <c r="R306" s="18"/>
    </row>
    <row r="307" spans="2:20" ht="21" hidden="1" customHeight="1">
      <c r="B307" s="54"/>
      <c r="C307" s="171" t="s">
        <v>92</v>
      </c>
      <c r="D307" s="172"/>
      <c r="E307" s="172"/>
      <c r="F307" s="172"/>
      <c r="G307" s="172"/>
      <c r="H307" s="93">
        <f>IFERROR(VLOOKUP($AC$217,$AA$205:$AB$244,2,FALSE),0)</f>
        <v>0</v>
      </c>
      <c r="I307" s="155"/>
      <c r="J307" s="155"/>
      <c r="K307" s="155"/>
      <c r="L307" s="90"/>
      <c r="M307" s="89"/>
      <c r="N307" s="18"/>
      <c r="O307" s="18"/>
      <c r="P307" s="18"/>
      <c r="Q307" s="18"/>
      <c r="R307" s="18"/>
      <c r="T307" s="21" t="s">
        <v>11</v>
      </c>
    </row>
    <row r="308" spans="2:20" ht="6" hidden="1" customHeight="1">
      <c r="B308" s="54"/>
      <c r="C308" s="154"/>
      <c r="D308" s="155"/>
      <c r="E308" s="155"/>
      <c r="F308" s="155"/>
      <c r="G308" s="155"/>
      <c r="H308" s="155"/>
      <c r="I308" s="155"/>
      <c r="J308" s="155"/>
      <c r="K308" s="155"/>
      <c r="L308" s="90"/>
      <c r="M308" s="89"/>
      <c r="N308" s="18"/>
      <c r="O308" s="18"/>
      <c r="P308" s="18"/>
      <c r="Q308" s="18"/>
      <c r="R308" s="18"/>
      <c r="T308" s="21" t="s">
        <v>10</v>
      </c>
    </row>
    <row r="309" spans="2:20" hidden="1">
      <c r="B309" s="54"/>
      <c r="C309" s="171" t="s">
        <v>93</v>
      </c>
      <c r="D309" s="172"/>
      <c r="E309" s="172"/>
      <c r="F309" s="94">
        <f>IFERROR(VLOOKUP($AC$218,$AA$205:$AB$244,2,FALSE),0)</f>
        <v>0</v>
      </c>
      <c r="G309" s="172" t="s">
        <v>47</v>
      </c>
      <c r="H309" s="172"/>
      <c r="I309" s="172"/>
      <c r="J309" s="172"/>
      <c r="K309" s="172"/>
      <c r="L309" s="95"/>
      <c r="M309" s="96"/>
      <c r="N309" s="97"/>
      <c r="O309" s="97"/>
      <c r="P309" s="97"/>
      <c r="Q309" s="97"/>
      <c r="R309" s="97"/>
    </row>
    <row r="310" spans="2:20" ht="4.5" hidden="1" customHeight="1">
      <c r="B310" s="54"/>
      <c r="C310" s="154"/>
      <c r="D310" s="155"/>
      <c r="E310" s="155"/>
      <c r="F310" s="155"/>
      <c r="G310" s="155"/>
      <c r="H310" s="155"/>
      <c r="I310" s="155"/>
      <c r="J310" s="155"/>
      <c r="K310" s="155"/>
      <c r="L310" s="90"/>
      <c r="M310" s="89"/>
      <c r="N310" s="18"/>
      <c r="O310" s="18"/>
      <c r="P310" s="18"/>
      <c r="Q310" s="18"/>
      <c r="R310" s="18"/>
    </row>
    <row r="311" spans="2:20" ht="18.75" hidden="1">
      <c r="B311" s="54"/>
      <c r="C311" s="190" t="s">
        <v>94</v>
      </c>
      <c r="D311" s="191"/>
      <c r="E311" s="191"/>
      <c r="F311" s="100"/>
      <c r="G311" s="155"/>
      <c r="H311" s="155"/>
      <c r="I311" s="155"/>
      <c r="J311" s="155"/>
      <c r="K311" s="155"/>
      <c r="L311" s="90"/>
      <c r="M311" s="89"/>
      <c r="N311" s="18"/>
      <c r="O311" s="18"/>
      <c r="P311" s="18"/>
      <c r="Q311" s="18"/>
      <c r="R311" s="18"/>
    </row>
    <row r="312" spans="2:20" ht="5.25" hidden="1" customHeight="1">
      <c r="B312" s="54"/>
      <c r="C312" s="154"/>
      <c r="D312" s="155"/>
      <c r="E312" s="155"/>
      <c r="F312" s="155"/>
      <c r="G312" s="155"/>
      <c r="H312" s="155"/>
      <c r="I312" s="155"/>
      <c r="J312" s="155"/>
      <c r="K312" s="155"/>
      <c r="L312" s="90"/>
      <c r="M312" s="89"/>
      <c r="N312" s="18"/>
      <c r="O312" s="18"/>
      <c r="P312" s="18"/>
      <c r="Q312" s="18"/>
      <c r="R312" s="18"/>
    </row>
    <row r="313" spans="2:20" hidden="1">
      <c r="B313" s="54"/>
      <c r="C313" s="171" t="s">
        <v>27</v>
      </c>
      <c r="D313" s="172"/>
      <c r="E313" s="172"/>
      <c r="F313" s="172"/>
      <c r="G313" s="92"/>
      <c r="H313" s="155"/>
      <c r="I313" s="155"/>
      <c r="J313" s="155"/>
      <c r="K313" s="155"/>
      <c r="L313" s="90"/>
      <c r="M313" s="89"/>
      <c r="N313" s="18"/>
      <c r="O313" s="18"/>
      <c r="P313" s="18"/>
      <c r="Q313" s="18"/>
      <c r="R313" s="18"/>
    </row>
    <row r="314" spans="2:20" ht="6.75" hidden="1" customHeight="1">
      <c r="B314" s="54"/>
      <c r="C314" s="154"/>
      <c r="D314" s="155"/>
      <c r="E314" s="155"/>
      <c r="F314" s="155"/>
      <c r="G314" s="155"/>
      <c r="H314" s="155"/>
      <c r="I314" s="155"/>
      <c r="J314" s="155"/>
      <c r="K314" s="155"/>
      <c r="L314" s="90"/>
      <c r="M314" s="89"/>
      <c r="N314" s="18"/>
      <c r="O314" s="18"/>
      <c r="P314" s="18"/>
      <c r="Q314" s="18"/>
      <c r="R314" s="18"/>
    </row>
    <row r="315" spans="2:20" hidden="1">
      <c r="B315" s="54"/>
      <c r="C315" s="171" t="s">
        <v>28</v>
      </c>
      <c r="D315" s="172"/>
      <c r="E315" s="172"/>
      <c r="F315" s="172"/>
      <c r="G315" s="172"/>
      <c r="H315" s="172"/>
      <c r="I315" s="101">
        <f>IF(G313="",F311/100*H307,F311/100*H307*IFERROR(VLOOKUP('Коэффициенты повторяемости'!$K$37,'Коэффициенты повторяемости'!$O$3:$P$102,2,FALSE),0))</f>
        <v>0</v>
      </c>
      <c r="J315" s="155"/>
      <c r="K315" s="155"/>
      <c r="L315" s="90"/>
      <c r="M315" s="89"/>
      <c r="N315" s="18"/>
      <c r="O315" s="18"/>
      <c r="P315" s="18"/>
      <c r="Q315" s="18"/>
      <c r="R315" s="18"/>
    </row>
    <row r="316" spans="2:20" ht="4.5" hidden="1" customHeight="1">
      <c r="B316" s="54"/>
      <c r="C316" s="154"/>
      <c r="D316" s="155"/>
      <c r="E316" s="155"/>
      <c r="F316" s="155"/>
      <c r="G316" s="155"/>
      <c r="H316" s="155"/>
      <c r="I316" s="155"/>
      <c r="J316" s="155"/>
      <c r="K316" s="155"/>
      <c r="L316" s="90"/>
      <c r="M316" s="89"/>
      <c r="N316" s="18"/>
      <c r="O316" s="18"/>
      <c r="P316" s="18"/>
      <c r="Q316" s="18"/>
      <c r="R316" s="18"/>
    </row>
    <row r="317" spans="2:20" ht="19.5" hidden="1" customHeight="1">
      <c r="B317" s="54"/>
      <c r="C317" s="175" t="s">
        <v>95</v>
      </c>
      <c r="D317" s="176"/>
      <c r="E317" s="176"/>
      <c r="F317" s="176"/>
      <c r="G317" s="176"/>
      <c r="H317" s="102">
        <f>IF(L309="",0,IF(L309&lt;1,IF(G313="",F309,F309*IFERROR(VLOOKUP('Коэффициенты повторяемости'!$K$38,'Коэффициенты повторяемости'!$O$3:$P$102,2,FALSE),0))*0.85,IF(L309&gt;=1,IF(G313="",F309,F309*IFERROR(VLOOKUP('Коэффициенты повторяемости'!$K$38,'Коэффициенты повторяемости'!$O$3:$P$102,2,FALSE),0)))))</f>
        <v>0</v>
      </c>
      <c r="I317" s="182" t="str">
        <f>IF(L309="","Укажите ширину прохода между оборудованием","")</f>
        <v>Укажите ширину прохода между оборудованием</v>
      </c>
      <c r="J317" s="182"/>
      <c r="K317" s="182"/>
      <c r="L317" s="183"/>
      <c r="M317" s="8"/>
      <c r="N317" s="20"/>
      <c r="O317" s="20"/>
      <c r="P317" s="20"/>
      <c r="Q317" s="20"/>
      <c r="R317" s="20"/>
    </row>
    <row r="318" spans="2:20" ht="5.25" hidden="1" customHeight="1">
      <c r="B318" s="54"/>
      <c r="C318" s="104"/>
      <c r="D318" s="105"/>
      <c r="E318" s="105"/>
      <c r="F318" s="105"/>
      <c r="G318" s="105"/>
      <c r="H318" s="105"/>
      <c r="I318" s="133"/>
      <c r="J318" s="133"/>
      <c r="K318" s="133"/>
      <c r="L318" s="134"/>
      <c r="M318" s="89"/>
      <c r="N318" s="18"/>
      <c r="O318" s="18"/>
      <c r="P318" s="18"/>
      <c r="Q318" s="18"/>
      <c r="R318" s="18"/>
    </row>
    <row r="319" spans="2:20" ht="46.5" hidden="1" customHeight="1">
      <c r="B319" s="54"/>
      <c r="C319" s="171" t="s">
        <v>39</v>
      </c>
      <c r="D319" s="172"/>
      <c r="E319" s="172"/>
      <c r="F319" s="172"/>
      <c r="G319" s="173"/>
      <c r="H319" s="173"/>
      <c r="I319" s="173"/>
      <c r="J319" s="173"/>
      <c r="K319" s="173"/>
      <c r="L319" s="174"/>
      <c r="M319" s="62"/>
      <c r="N319" s="91"/>
      <c r="O319" s="91"/>
      <c r="P319" s="91"/>
      <c r="Q319" s="91"/>
      <c r="R319" s="91"/>
    </row>
    <row r="320" spans="2:20" ht="5.25" hidden="1" customHeight="1">
      <c r="B320" s="54"/>
      <c r="C320" s="154"/>
      <c r="D320" s="155"/>
      <c r="E320" s="155"/>
      <c r="F320" s="155"/>
      <c r="G320" s="155"/>
      <c r="H320" s="155"/>
      <c r="I320" s="155"/>
      <c r="J320" s="155"/>
      <c r="K320" s="155"/>
      <c r="L320" s="90"/>
      <c r="M320" s="89"/>
      <c r="N320" s="18"/>
      <c r="O320" s="18"/>
      <c r="P320" s="18"/>
      <c r="Q320" s="18"/>
      <c r="R320" s="18"/>
    </row>
    <row r="321" spans="2:29" ht="18.75" hidden="1" customHeight="1">
      <c r="B321" s="54"/>
      <c r="C321" s="171" t="s">
        <v>66</v>
      </c>
      <c r="D321" s="172"/>
      <c r="E321" s="172"/>
      <c r="F321" s="172"/>
      <c r="G321" s="172"/>
      <c r="H321" s="172"/>
      <c r="I321" s="172"/>
      <c r="J321" s="172"/>
      <c r="K321" s="131"/>
      <c r="L321" s="90"/>
      <c r="M321" s="89"/>
      <c r="N321" s="18"/>
      <c r="O321" s="18"/>
      <c r="P321" s="18"/>
      <c r="Q321" s="18"/>
      <c r="R321" s="18"/>
    </row>
    <row r="322" spans="2:29" ht="7.5" hidden="1" customHeight="1">
      <c r="B322" s="54"/>
      <c r="C322" s="154"/>
      <c r="D322" s="155"/>
      <c r="E322" s="155"/>
      <c r="F322" s="155"/>
      <c r="G322" s="155"/>
      <c r="H322" s="155"/>
      <c r="I322" s="155"/>
      <c r="J322" s="155"/>
      <c r="K322" s="155"/>
      <c r="L322" s="90"/>
      <c r="M322" s="89"/>
      <c r="N322" s="18"/>
      <c r="O322" s="18"/>
      <c r="P322" s="18"/>
      <c r="Q322" s="18"/>
      <c r="R322" s="18"/>
    </row>
    <row r="323" spans="2:29" ht="20.25" hidden="1" customHeight="1">
      <c r="B323" s="54"/>
      <c r="C323" s="171" t="s">
        <v>92</v>
      </c>
      <c r="D323" s="172"/>
      <c r="E323" s="172"/>
      <c r="F323" s="172"/>
      <c r="G323" s="172"/>
      <c r="H323" s="93">
        <f>IFERROR(VLOOKUP($AC$219,$AA$205:$AB$244,2,FALSE),0)</f>
        <v>0</v>
      </c>
      <c r="I323" s="155"/>
      <c r="J323" s="155"/>
      <c r="K323" s="155"/>
      <c r="L323" s="90"/>
      <c r="M323" s="89"/>
      <c r="N323" s="18"/>
      <c r="O323" s="18"/>
      <c r="P323" s="18"/>
      <c r="Q323" s="18"/>
      <c r="R323" s="18"/>
      <c r="T323" s="21" t="s">
        <v>11</v>
      </c>
    </row>
    <row r="324" spans="2:29" ht="6" hidden="1" customHeight="1">
      <c r="B324" s="54"/>
      <c r="C324" s="154"/>
      <c r="D324" s="155"/>
      <c r="E324" s="155"/>
      <c r="F324" s="155"/>
      <c r="G324" s="155"/>
      <c r="H324" s="155"/>
      <c r="I324" s="155"/>
      <c r="J324" s="155"/>
      <c r="K324" s="155"/>
      <c r="L324" s="90"/>
      <c r="M324" s="89"/>
      <c r="N324" s="18"/>
      <c r="O324" s="18"/>
      <c r="P324" s="18"/>
      <c r="Q324" s="18"/>
      <c r="R324" s="18"/>
      <c r="T324" s="21" t="s">
        <v>10</v>
      </c>
    </row>
    <row r="325" spans="2:29" ht="19.5" hidden="1" customHeight="1">
      <c r="B325" s="54"/>
      <c r="C325" s="171" t="s">
        <v>93</v>
      </c>
      <c r="D325" s="172"/>
      <c r="E325" s="172"/>
      <c r="F325" s="94">
        <f>IFERROR(VLOOKUP($AC$220,$AA$205:$AB$244,2,FALSE),0)</f>
        <v>0</v>
      </c>
      <c r="G325" s="172" t="s">
        <v>47</v>
      </c>
      <c r="H325" s="172"/>
      <c r="I325" s="172"/>
      <c r="J325" s="172"/>
      <c r="K325" s="172"/>
      <c r="L325" s="95"/>
      <c r="M325" s="96"/>
      <c r="N325" s="97"/>
      <c r="O325" s="97"/>
      <c r="P325" s="97"/>
      <c r="Q325" s="97"/>
      <c r="R325" s="97"/>
    </row>
    <row r="326" spans="2:29" ht="7.5" hidden="1" customHeight="1">
      <c r="B326" s="54"/>
      <c r="C326" s="154"/>
      <c r="D326" s="155"/>
      <c r="E326" s="155"/>
      <c r="F326" s="155"/>
      <c r="G326" s="155"/>
      <c r="H326" s="155"/>
      <c r="I326" s="155"/>
      <c r="J326" s="155"/>
      <c r="K326" s="155"/>
      <c r="L326" s="90"/>
      <c r="M326" s="89"/>
      <c r="N326" s="18"/>
      <c r="O326" s="18"/>
      <c r="P326" s="18"/>
      <c r="Q326" s="18"/>
      <c r="R326" s="18"/>
    </row>
    <row r="327" spans="2:29" ht="18.75" hidden="1">
      <c r="B327" s="54"/>
      <c r="C327" s="190" t="s">
        <v>94</v>
      </c>
      <c r="D327" s="191"/>
      <c r="E327" s="191"/>
      <c r="F327" s="100"/>
      <c r="G327" s="155"/>
      <c r="H327" s="155"/>
      <c r="I327" s="155"/>
      <c r="J327" s="155"/>
      <c r="K327" s="155"/>
      <c r="L327" s="90"/>
      <c r="M327" s="89"/>
      <c r="N327" s="18"/>
      <c r="O327" s="18"/>
      <c r="P327" s="18"/>
      <c r="Q327" s="18"/>
      <c r="R327" s="18"/>
    </row>
    <row r="328" spans="2:29" ht="6.75" hidden="1" customHeight="1">
      <c r="B328" s="54"/>
      <c r="C328" s="154"/>
      <c r="D328" s="155"/>
      <c r="E328" s="155"/>
      <c r="F328" s="155"/>
      <c r="G328" s="155"/>
      <c r="H328" s="155"/>
      <c r="I328" s="155"/>
      <c r="J328" s="155"/>
      <c r="K328" s="155"/>
      <c r="L328" s="90"/>
      <c r="M328" s="89"/>
      <c r="N328" s="18"/>
      <c r="O328" s="18"/>
      <c r="P328" s="18"/>
      <c r="Q328" s="18"/>
      <c r="R328" s="18"/>
    </row>
    <row r="329" spans="2:29" hidden="1">
      <c r="B329" s="54"/>
      <c r="C329" s="171" t="s">
        <v>27</v>
      </c>
      <c r="D329" s="172"/>
      <c r="E329" s="172"/>
      <c r="F329" s="172"/>
      <c r="G329" s="92"/>
      <c r="H329" s="155"/>
      <c r="I329" s="155"/>
      <c r="J329" s="155"/>
      <c r="K329" s="155"/>
      <c r="L329" s="90"/>
      <c r="M329" s="89"/>
      <c r="N329" s="18"/>
      <c r="O329" s="18"/>
      <c r="P329" s="18"/>
      <c r="Q329" s="18"/>
      <c r="R329" s="18"/>
    </row>
    <row r="330" spans="2:29" ht="6" hidden="1" customHeight="1">
      <c r="B330" s="54"/>
      <c r="C330" s="154"/>
      <c r="D330" s="155"/>
      <c r="E330" s="155"/>
      <c r="F330" s="155"/>
      <c r="G330" s="155"/>
      <c r="H330" s="155"/>
      <c r="I330" s="155"/>
      <c r="J330" s="155"/>
      <c r="K330" s="155"/>
      <c r="L330" s="90"/>
      <c r="M330" s="89"/>
      <c r="N330" s="18"/>
      <c r="O330" s="18"/>
      <c r="P330" s="18"/>
      <c r="Q330" s="18"/>
      <c r="R330" s="18"/>
    </row>
    <row r="331" spans="2:29" hidden="1">
      <c r="B331" s="54"/>
      <c r="C331" s="171" t="s">
        <v>28</v>
      </c>
      <c r="D331" s="172"/>
      <c r="E331" s="172"/>
      <c r="F331" s="172"/>
      <c r="G331" s="172"/>
      <c r="H331" s="172"/>
      <c r="I331" s="101">
        <f>IF(G329="",F327/100*H323,F327/100*H323*IFERROR(VLOOKUP('Коэффициенты повторяемости'!$K$39,'Коэффициенты повторяемости'!$O$3:$P$102,2,FALSE),0))</f>
        <v>0</v>
      </c>
      <c r="J331" s="155"/>
      <c r="K331" s="155"/>
      <c r="L331" s="90"/>
      <c r="M331" s="89"/>
      <c r="N331" s="18"/>
      <c r="O331" s="18"/>
      <c r="P331" s="18"/>
      <c r="Q331" s="18"/>
      <c r="R331" s="18"/>
    </row>
    <row r="332" spans="2:29" ht="6.75" hidden="1" customHeight="1">
      <c r="B332" s="54"/>
      <c r="C332" s="154"/>
      <c r="D332" s="155"/>
      <c r="E332" s="155"/>
      <c r="F332" s="155"/>
      <c r="G332" s="155"/>
      <c r="H332" s="155"/>
      <c r="I332" s="155"/>
      <c r="J332" s="155"/>
      <c r="K332" s="155"/>
      <c r="L332" s="90"/>
      <c r="M332" s="89"/>
      <c r="N332" s="18"/>
      <c r="O332" s="18"/>
      <c r="P332" s="18"/>
      <c r="Q332" s="18"/>
      <c r="R332" s="18"/>
    </row>
    <row r="333" spans="2:29" ht="20.25" hidden="1" customHeight="1" thickBot="1">
      <c r="B333" s="54"/>
      <c r="C333" s="177" t="s">
        <v>95</v>
      </c>
      <c r="D333" s="178"/>
      <c r="E333" s="178"/>
      <c r="F333" s="178"/>
      <c r="G333" s="178"/>
      <c r="H333" s="124">
        <f>IF(L325="",0,IF(L325&lt;1,IF(G329="",F325,F325*IFERROR(VLOOKUP('Коэффициенты повторяемости'!$K$40,'Коэффициенты повторяемости'!$O$3:$P$102,2,FALSE),0))*0.85,IF(L325&gt;=1,IF(G329="",F325,F325*IFERROR(VLOOKUP('Коэффициенты повторяемости'!$K$40,'Коэффициенты повторяемости'!$O$3:$P$102,2,FALSE),0)))))</f>
        <v>0</v>
      </c>
      <c r="I333" s="182" t="str">
        <f>IF(L325="","Укажите ширину прохода между оборудованием","")</f>
        <v>Укажите ширину прохода между оборудованием</v>
      </c>
      <c r="J333" s="182"/>
      <c r="K333" s="182"/>
      <c r="L333" s="183"/>
      <c r="M333" s="8"/>
      <c r="N333" s="20"/>
      <c r="O333" s="20"/>
      <c r="P333" s="20"/>
      <c r="Q333" s="20"/>
      <c r="R333" s="20"/>
    </row>
    <row r="334" spans="2:29" collapsed="1">
      <c r="B334" s="54"/>
      <c r="C334" s="154"/>
      <c r="D334" s="155"/>
      <c r="E334" s="155"/>
      <c r="F334" s="155"/>
      <c r="G334" s="155"/>
      <c r="H334" s="155"/>
      <c r="I334" s="155"/>
      <c r="J334" s="155"/>
      <c r="K334" s="155"/>
      <c r="L334" s="90"/>
      <c r="M334" s="89"/>
      <c r="N334" s="18"/>
      <c r="O334" s="18"/>
      <c r="P334" s="18"/>
      <c r="Q334" s="18"/>
      <c r="R334" s="18"/>
    </row>
    <row r="335" spans="2:29" ht="33" hidden="1" customHeight="1" thickBot="1">
      <c r="B335" s="54"/>
      <c r="C335" s="179" t="s">
        <v>90</v>
      </c>
      <c r="D335" s="180"/>
      <c r="E335" s="180"/>
      <c r="F335" s="180"/>
      <c r="G335" s="180"/>
      <c r="H335" s="180"/>
      <c r="I335" s="180"/>
      <c r="J335" s="180"/>
      <c r="K335" s="180"/>
      <c r="L335" s="181"/>
      <c r="M335" s="85"/>
      <c r="N335" s="86"/>
      <c r="O335" s="86"/>
      <c r="P335" s="86"/>
      <c r="Q335" s="86"/>
      <c r="R335" s="86"/>
      <c r="U335" s="37" t="s">
        <v>56</v>
      </c>
      <c r="V335" s="38" t="s">
        <v>59</v>
      </c>
      <c r="W335" s="39" t="s">
        <v>56</v>
      </c>
      <c r="X335" s="21" t="s">
        <v>11</v>
      </c>
      <c r="Y335" s="40" t="s">
        <v>59</v>
      </c>
      <c r="Z335" s="41" t="str">
        <f>CONCATENATE(W335,X335,Y335)</f>
        <v>Подметание пола без предварительного увлажнения со сбором отходов от рабочих мест и их затариваниемнорма времени обслуживанияДо 22</v>
      </c>
      <c r="AA335" s="42">
        <v>0.33</v>
      </c>
      <c r="AB335" s="37" t="str">
        <f>CONCATENATE(G337,T338,K339)</f>
        <v>норма времени обслуживания</v>
      </c>
      <c r="AC335" s="11"/>
    </row>
    <row r="336" spans="2:29" hidden="1">
      <c r="B336" s="54"/>
      <c r="C336" s="154"/>
      <c r="D336" s="155"/>
      <c r="E336" s="155"/>
      <c r="F336" s="155"/>
      <c r="G336" s="155"/>
      <c r="H336" s="155"/>
      <c r="I336" s="155"/>
      <c r="J336" s="155"/>
      <c r="K336" s="155"/>
      <c r="L336" s="90"/>
      <c r="M336" s="89"/>
      <c r="N336" s="18"/>
      <c r="O336" s="18"/>
      <c r="P336" s="18"/>
      <c r="Q336" s="18"/>
      <c r="R336" s="18"/>
      <c r="U336" s="37" t="s">
        <v>57</v>
      </c>
      <c r="V336" s="38" t="s">
        <v>60</v>
      </c>
      <c r="W336" s="43" t="s">
        <v>56</v>
      </c>
      <c r="X336" s="21" t="s">
        <v>10</v>
      </c>
      <c r="Y336" s="44" t="s">
        <v>60</v>
      </c>
      <c r="Z336" s="41" t="str">
        <f t="shared" ref="Z336:Z376" si="7">CONCATENATE(W336,X336,Y336)</f>
        <v>Подметание пола без предварительного увлажнения со сбором отходов от рабочих мест и их затариваниемнорма обслуживания23-33</v>
      </c>
      <c r="AA336" s="45">
        <v>0.35</v>
      </c>
      <c r="AB336" s="37" t="str">
        <f>CONCATENATE(G337,T339,K339)</f>
        <v>норма обслуживания</v>
      </c>
      <c r="AC336" s="11"/>
    </row>
    <row r="337" spans="2:29" ht="32.25" hidden="1" customHeight="1" thickBot="1">
      <c r="B337" s="54"/>
      <c r="C337" s="184" t="s">
        <v>39</v>
      </c>
      <c r="D337" s="185"/>
      <c r="E337" s="185"/>
      <c r="F337" s="185"/>
      <c r="G337" s="186"/>
      <c r="H337" s="186"/>
      <c r="I337" s="186"/>
      <c r="J337" s="186"/>
      <c r="K337" s="186"/>
      <c r="L337" s="187"/>
      <c r="M337" s="62"/>
      <c r="N337" s="91"/>
      <c r="O337" s="91"/>
      <c r="P337" s="91"/>
      <c r="Q337" s="91"/>
      <c r="R337" s="91"/>
      <c r="U337" s="11" t="s">
        <v>58</v>
      </c>
      <c r="V337" s="38" t="s">
        <v>61</v>
      </c>
      <c r="W337" s="43" t="s">
        <v>56</v>
      </c>
      <c r="X337" s="21" t="s">
        <v>11</v>
      </c>
      <c r="Y337" s="44" t="s">
        <v>61</v>
      </c>
      <c r="Z337" s="41" t="str">
        <f t="shared" si="7"/>
        <v>Подметание пола без предварительного увлажнения со сбором отходов от рабочих мест и их затариваниемнорма времени обслуживания34-50</v>
      </c>
      <c r="AA337" s="45">
        <v>0.37</v>
      </c>
      <c r="AB337" s="37" t="str">
        <f>CONCATENATE(G357,T357,K359)</f>
        <v>норма времени обслуживания</v>
      </c>
      <c r="AC337" s="11"/>
    </row>
    <row r="338" spans="2:29" ht="6" hidden="1" customHeight="1" thickBot="1">
      <c r="B338" s="54"/>
      <c r="C338" s="154"/>
      <c r="D338" s="155"/>
      <c r="E338" s="155"/>
      <c r="F338" s="155"/>
      <c r="G338" s="155"/>
      <c r="H338" s="155"/>
      <c r="I338" s="155"/>
      <c r="J338" s="155"/>
      <c r="K338" s="155"/>
      <c r="L338" s="90"/>
      <c r="M338" s="89"/>
      <c r="N338" s="18"/>
      <c r="O338" s="18"/>
      <c r="P338" s="18"/>
      <c r="Q338" s="18"/>
      <c r="R338" s="18"/>
      <c r="T338" s="21" t="s">
        <v>11</v>
      </c>
      <c r="V338" s="38" t="s">
        <v>62</v>
      </c>
      <c r="W338" s="43" t="s">
        <v>56</v>
      </c>
      <c r="X338" s="21" t="s">
        <v>10</v>
      </c>
      <c r="Y338" s="44" t="s">
        <v>62</v>
      </c>
      <c r="Z338" s="41" t="str">
        <f t="shared" si="7"/>
        <v>Подметание пола без предварительного увлажнения со сбором отходов от рабочих мест и их затариваниемнорма обслуживания51-75</v>
      </c>
      <c r="AA338" s="45">
        <v>0.41</v>
      </c>
      <c r="AB338" s="37" t="str">
        <f>CONCATENATE(G357,T358,K359)</f>
        <v>норма обслуживания</v>
      </c>
      <c r="AC338" s="11"/>
    </row>
    <row r="339" spans="2:29" ht="20.25" hidden="1" customHeight="1" thickBot="1">
      <c r="B339" s="54"/>
      <c r="C339" s="171" t="s">
        <v>66</v>
      </c>
      <c r="D339" s="172"/>
      <c r="E339" s="172"/>
      <c r="F339" s="172"/>
      <c r="G339" s="172"/>
      <c r="H339" s="172"/>
      <c r="I339" s="172"/>
      <c r="J339" s="172"/>
      <c r="K339" s="131"/>
      <c r="L339" s="139"/>
      <c r="M339" s="96"/>
      <c r="N339" s="97"/>
      <c r="O339" s="97"/>
      <c r="P339" s="97"/>
      <c r="Q339" s="97"/>
      <c r="R339" s="97"/>
      <c r="T339" s="21" t="s">
        <v>10</v>
      </c>
      <c r="V339" s="38" t="s">
        <v>63</v>
      </c>
      <c r="W339" s="43" t="s">
        <v>56</v>
      </c>
      <c r="X339" s="21" t="s">
        <v>11</v>
      </c>
      <c r="Y339" s="44" t="s">
        <v>63</v>
      </c>
      <c r="Z339" s="41" t="str">
        <f t="shared" si="7"/>
        <v>Подметание пола без предварительного увлажнения со сбором отходов от рабочих мест и их затариваниемнорма времени обслуживания76-113</v>
      </c>
      <c r="AA339" s="45">
        <v>0.46</v>
      </c>
      <c r="AB339" s="37" t="str">
        <f>CONCATENATE(G377,T373,K379)</f>
        <v>норма времени обслуживания</v>
      </c>
      <c r="AC339" s="11"/>
    </row>
    <row r="340" spans="2:29" ht="5.25" hidden="1" customHeight="1" thickBot="1">
      <c r="B340" s="54"/>
      <c r="C340" s="154"/>
      <c r="D340" s="155"/>
      <c r="E340" s="155"/>
      <c r="F340" s="155"/>
      <c r="G340" s="155"/>
      <c r="H340" s="155"/>
      <c r="I340" s="155"/>
      <c r="J340" s="155"/>
      <c r="K340" s="155"/>
      <c r="L340" s="90"/>
      <c r="M340" s="89"/>
      <c r="N340" s="18"/>
      <c r="O340" s="18"/>
      <c r="P340" s="18"/>
      <c r="Q340" s="18"/>
      <c r="R340" s="18"/>
      <c r="V340" s="38" t="s">
        <v>64</v>
      </c>
      <c r="W340" s="43" t="s">
        <v>56</v>
      </c>
      <c r="X340" s="21" t="s">
        <v>10</v>
      </c>
      <c r="Y340" s="44" t="s">
        <v>64</v>
      </c>
      <c r="Z340" s="41" t="str">
        <f t="shared" si="7"/>
        <v>Подметание пола без предварительного увлажнения со сбором отходов от рабочих мест и их затариваниемнорма обслуживания114-170</v>
      </c>
      <c r="AA340" s="45">
        <v>0.55000000000000004</v>
      </c>
      <c r="AB340" s="37" t="str">
        <f>CONCATENATE(G377,T374,K379)</f>
        <v>норма обслуживания</v>
      </c>
      <c r="AC340" s="11"/>
    </row>
    <row r="341" spans="2:29" ht="18.75" hidden="1" customHeight="1" thickBot="1">
      <c r="B341" s="54"/>
      <c r="C341" s="171" t="s">
        <v>92</v>
      </c>
      <c r="D341" s="172"/>
      <c r="E341" s="172"/>
      <c r="F341" s="172"/>
      <c r="G341" s="172"/>
      <c r="H341" s="93">
        <f>IFERROR(VLOOKUP($AB$335,$Z$335:$AA$376,2,FALSE),0)</f>
        <v>0</v>
      </c>
      <c r="I341" s="155"/>
      <c r="J341" s="155"/>
      <c r="K341" s="155"/>
      <c r="L341" s="90"/>
      <c r="M341" s="89"/>
      <c r="N341" s="18"/>
      <c r="O341" s="18"/>
      <c r="P341" s="18"/>
      <c r="Q341" s="18"/>
      <c r="R341" s="18"/>
      <c r="V341" s="38" t="s">
        <v>65</v>
      </c>
      <c r="W341" s="43" t="s">
        <v>56</v>
      </c>
      <c r="X341" s="21" t="s">
        <v>11</v>
      </c>
      <c r="Y341" s="44" t="s">
        <v>65</v>
      </c>
      <c r="Z341" s="41" t="str">
        <f t="shared" si="7"/>
        <v>Подметание пола без предварительного увлажнения со сбором отходов от рабочих мест и их затариваниемнорма времени обслуживания171-256</v>
      </c>
      <c r="AA341" s="45">
        <v>0.67</v>
      </c>
      <c r="AC341" s="11"/>
    </row>
    <row r="342" spans="2:29" ht="4.5" hidden="1" customHeight="1" thickBot="1">
      <c r="B342" s="54"/>
      <c r="C342" s="154"/>
      <c r="D342" s="155"/>
      <c r="E342" s="155"/>
      <c r="F342" s="155"/>
      <c r="G342" s="155"/>
      <c r="H342" s="155"/>
      <c r="I342" s="155"/>
      <c r="J342" s="155"/>
      <c r="K342" s="155"/>
      <c r="L342" s="90"/>
      <c r="M342" s="89"/>
      <c r="N342" s="18"/>
      <c r="O342" s="18"/>
      <c r="P342" s="18"/>
      <c r="Q342" s="18"/>
      <c r="R342" s="18"/>
      <c r="W342" s="43" t="s">
        <v>56</v>
      </c>
      <c r="X342" s="21" t="s">
        <v>10</v>
      </c>
      <c r="Y342" s="44" t="s">
        <v>59</v>
      </c>
      <c r="Z342" s="41" t="str">
        <f t="shared" si="7"/>
        <v>Подметание пола без предварительного увлажнения со сбором отходов от рабочих мест и их затариваниемнорма обслуживанияДо 22</v>
      </c>
      <c r="AA342" s="45">
        <v>2425</v>
      </c>
      <c r="AC342" s="11"/>
    </row>
    <row r="343" spans="2:29" hidden="1">
      <c r="B343" s="54"/>
      <c r="C343" s="171" t="s">
        <v>93</v>
      </c>
      <c r="D343" s="172"/>
      <c r="E343" s="172"/>
      <c r="F343" s="112">
        <f>IFERROR(VLOOKUP($AB$336,$Z$335:$AA$376,2,FALSE),0)</f>
        <v>0</v>
      </c>
      <c r="G343" s="172" t="s">
        <v>47</v>
      </c>
      <c r="H343" s="172"/>
      <c r="I343" s="172"/>
      <c r="J343" s="172"/>
      <c r="K343" s="172"/>
      <c r="L343" s="95"/>
      <c r="M343" s="96"/>
      <c r="N343" s="97"/>
      <c r="O343" s="97"/>
      <c r="P343" s="97"/>
      <c r="Q343" s="97"/>
      <c r="R343" s="97"/>
      <c r="W343" s="43" t="s">
        <v>56</v>
      </c>
      <c r="X343" s="21" t="s">
        <v>11</v>
      </c>
      <c r="Y343" s="44" t="s">
        <v>60</v>
      </c>
      <c r="Z343" s="41" t="str">
        <f t="shared" si="7"/>
        <v>Подметание пола без предварительного увлажнения со сбором отходов от рабочих мест и их затариваниемнорма времени обслуживания23-33</v>
      </c>
      <c r="AA343" s="45">
        <v>2285</v>
      </c>
      <c r="AC343" s="11"/>
    </row>
    <row r="344" spans="2:29" ht="4.5" hidden="1" customHeight="1" thickBot="1">
      <c r="B344" s="54"/>
      <c r="C344" s="154"/>
      <c r="D344" s="155"/>
      <c r="E344" s="155"/>
      <c r="F344" s="155"/>
      <c r="G344" s="155"/>
      <c r="H344" s="155"/>
      <c r="I344" s="155"/>
      <c r="J344" s="155"/>
      <c r="K344" s="155"/>
      <c r="L344" s="90"/>
      <c r="M344" s="89"/>
      <c r="N344" s="18"/>
      <c r="O344" s="18"/>
      <c r="P344" s="18"/>
      <c r="Q344" s="18"/>
      <c r="R344" s="18"/>
      <c r="W344" s="43" t="s">
        <v>56</v>
      </c>
      <c r="X344" s="21" t="s">
        <v>10</v>
      </c>
      <c r="Y344" s="44" t="s">
        <v>61</v>
      </c>
      <c r="Z344" s="41" t="str">
        <f t="shared" si="7"/>
        <v>Подметание пола без предварительного увлажнения со сбором отходов от рабочих мест и их затариваниемнорма обслуживания34-50</v>
      </c>
      <c r="AA344" s="45">
        <v>2160</v>
      </c>
      <c r="AC344" s="11"/>
    </row>
    <row r="345" spans="2:29" ht="18.75" hidden="1">
      <c r="B345" s="54"/>
      <c r="C345" s="190" t="s">
        <v>94</v>
      </c>
      <c r="D345" s="191"/>
      <c r="E345" s="191"/>
      <c r="F345" s="100"/>
      <c r="G345" s="153"/>
      <c r="H345" s="153"/>
      <c r="I345" s="140"/>
      <c r="J345" s="155"/>
      <c r="K345" s="155"/>
      <c r="L345" s="90"/>
      <c r="M345" s="89"/>
      <c r="N345" s="18"/>
      <c r="O345" s="18"/>
      <c r="P345" s="18"/>
      <c r="Q345" s="18"/>
      <c r="R345" s="18"/>
      <c r="W345" s="43" t="s">
        <v>56</v>
      </c>
      <c r="X345" s="21" t="s">
        <v>11</v>
      </c>
      <c r="Y345" s="44" t="s">
        <v>62</v>
      </c>
      <c r="Z345" s="41" t="str">
        <f t="shared" si="7"/>
        <v>Подметание пола без предварительного увлажнения со сбором отходов от рабочих мест и их затариваниемнорма времени обслуживания51-75</v>
      </c>
      <c r="AA345" s="45">
        <v>1950</v>
      </c>
      <c r="AC345" s="11"/>
    </row>
    <row r="346" spans="2:29" ht="6" hidden="1" customHeight="1" thickBot="1">
      <c r="B346" s="54"/>
      <c r="C346" s="154"/>
      <c r="D346" s="155"/>
      <c r="E346" s="155"/>
      <c r="F346" s="155"/>
      <c r="G346" s="155"/>
      <c r="H346" s="155"/>
      <c r="I346" s="155"/>
      <c r="J346" s="155"/>
      <c r="K346" s="155"/>
      <c r="L346" s="90"/>
      <c r="M346" s="89"/>
      <c r="N346" s="18"/>
      <c r="O346" s="18"/>
      <c r="P346" s="18"/>
      <c r="Q346" s="18"/>
      <c r="R346" s="18"/>
      <c r="W346" s="43" t="s">
        <v>56</v>
      </c>
      <c r="X346" s="21" t="s">
        <v>10</v>
      </c>
      <c r="Y346" s="44" t="s">
        <v>63</v>
      </c>
      <c r="Z346" s="41" t="str">
        <f t="shared" si="7"/>
        <v>Подметание пола без предварительного увлажнения со сбором отходов от рабочих мест и их затариваниемнорма обслуживания76-113</v>
      </c>
      <c r="AA346" s="45">
        <v>1740</v>
      </c>
      <c r="AC346" s="11"/>
    </row>
    <row r="347" spans="2:29" hidden="1">
      <c r="B347" s="54"/>
      <c r="C347" s="171" t="s">
        <v>27</v>
      </c>
      <c r="D347" s="172"/>
      <c r="E347" s="172"/>
      <c r="F347" s="172"/>
      <c r="G347" s="92"/>
      <c r="H347" s="141"/>
      <c r="I347" s="155"/>
      <c r="J347" s="155"/>
      <c r="K347" s="155"/>
      <c r="L347" s="90"/>
      <c r="M347" s="89"/>
      <c r="N347" s="18"/>
      <c r="O347" s="18"/>
      <c r="P347" s="18"/>
      <c r="Q347" s="18"/>
      <c r="R347" s="18"/>
      <c r="W347" s="43" t="s">
        <v>56</v>
      </c>
      <c r="X347" s="21" t="s">
        <v>11</v>
      </c>
      <c r="Y347" s="44" t="s">
        <v>64</v>
      </c>
      <c r="Z347" s="41" t="str">
        <f t="shared" si="7"/>
        <v>Подметание пола без предварительного увлажнения со сбором отходов от рабочих мест и их затариваниемнорма времени обслуживания114-170</v>
      </c>
      <c r="AA347" s="45">
        <v>1455</v>
      </c>
      <c r="AC347" s="11"/>
    </row>
    <row r="348" spans="2:29" ht="6" hidden="1" customHeight="1" thickBot="1">
      <c r="B348" s="54"/>
      <c r="C348" s="154"/>
      <c r="D348" s="155"/>
      <c r="E348" s="155"/>
      <c r="F348" s="155"/>
      <c r="G348" s="155"/>
      <c r="H348" s="155"/>
      <c r="I348" s="155"/>
      <c r="J348" s="155"/>
      <c r="K348" s="155"/>
      <c r="L348" s="90"/>
      <c r="M348" s="89"/>
      <c r="N348" s="18"/>
      <c r="O348" s="18"/>
      <c r="P348" s="18"/>
      <c r="Q348" s="18"/>
      <c r="R348" s="18"/>
      <c r="W348" s="46" t="s">
        <v>56</v>
      </c>
      <c r="X348" s="21" t="s">
        <v>10</v>
      </c>
      <c r="Y348" s="47" t="s">
        <v>65</v>
      </c>
      <c r="Z348" s="41" t="str">
        <f t="shared" si="7"/>
        <v>Подметание пола без предварительного увлажнения со сбором отходов от рабочих мест и их затариваниемнорма обслуживания171-256</v>
      </c>
      <c r="AA348" s="48">
        <v>1195</v>
      </c>
      <c r="AC348" s="11"/>
    </row>
    <row r="349" spans="2:29" hidden="1">
      <c r="B349" s="54"/>
      <c r="C349" s="110" t="s">
        <v>91</v>
      </c>
      <c r="D349" s="155"/>
      <c r="E349" s="155"/>
      <c r="F349" s="155"/>
      <c r="G349" s="155"/>
      <c r="H349" s="92"/>
      <c r="I349" s="155"/>
      <c r="J349" s="155"/>
      <c r="K349" s="155"/>
      <c r="L349" s="90"/>
      <c r="M349" s="89"/>
      <c r="N349" s="18"/>
      <c r="O349" s="18"/>
      <c r="P349" s="18"/>
      <c r="Q349" s="18"/>
      <c r="R349" s="18"/>
      <c r="V349" s="11" t="s">
        <v>67</v>
      </c>
      <c r="W349" s="39" t="s">
        <v>57</v>
      </c>
      <c r="X349" s="21" t="s">
        <v>11</v>
      </c>
      <c r="Y349" s="40" t="s">
        <v>59</v>
      </c>
      <c r="Z349" s="41" t="str">
        <f t="shared" si="7"/>
        <v>Подметание пола с предварительным увлажнением со сбором отходов от рабочих мест и их затариваниемнорма времени обслуживанияДо 22</v>
      </c>
      <c r="AA349" s="42">
        <v>0.34</v>
      </c>
      <c r="AC349" s="11"/>
    </row>
    <row r="350" spans="2:29" ht="4.5" hidden="1" customHeight="1" thickBot="1">
      <c r="B350" s="54"/>
      <c r="C350" s="154"/>
      <c r="D350" s="155"/>
      <c r="E350" s="155"/>
      <c r="F350" s="155"/>
      <c r="G350" s="155"/>
      <c r="H350" s="155"/>
      <c r="I350" s="155"/>
      <c r="J350" s="155"/>
      <c r="K350" s="155"/>
      <c r="L350" s="90"/>
      <c r="M350" s="89"/>
      <c r="N350" s="18"/>
      <c r="O350" s="18"/>
      <c r="P350" s="18"/>
      <c r="Q350" s="18"/>
      <c r="R350" s="18"/>
      <c r="W350" s="43" t="s">
        <v>57</v>
      </c>
      <c r="X350" s="21" t="s">
        <v>10</v>
      </c>
      <c r="Y350" s="44" t="s">
        <v>60</v>
      </c>
      <c r="Z350" s="41" t="str">
        <f t="shared" si="7"/>
        <v>Подметание пола с предварительным увлажнением со сбором отходов от рабочих мест и их затариваниемнорма обслуживания23-33</v>
      </c>
      <c r="AA350" s="45">
        <v>0.36</v>
      </c>
      <c r="AC350" s="11"/>
    </row>
    <row r="351" spans="2:29" ht="33.75" hidden="1" customHeight="1" thickBot="1">
      <c r="B351" s="54"/>
      <c r="C351" s="171" t="s">
        <v>68</v>
      </c>
      <c r="D351" s="172"/>
      <c r="E351" s="172"/>
      <c r="F351" s="172"/>
      <c r="G351" s="172"/>
      <c r="H351" s="172"/>
      <c r="I351" s="172"/>
      <c r="J351" s="172"/>
      <c r="K351" s="172"/>
      <c r="L351" s="142"/>
      <c r="M351" s="109"/>
      <c r="N351" s="44"/>
      <c r="O351" s="44"/>
      <c r="P351" s="44"/>
      <c r="Q351" s="44"/>
      <c r="R351" s="44"/>
      <c r="W351" s="43" t="s">
        <v>57</v>
      </c>
      <c r="X351" s="21" t="s">
        <v>11</v>
      </c>
      <c r="Y351" s="44" t="s">
        <v>61</v>
      </c>
      <c r="Z351" s="41" t="str">
        <f t="shared" si="7"/>
        <v>Подметание пола с предварительным увлажнением со сбором отходов от рабочих мест и их затариваниемнорма времени обслуживания34-50</v>
      </c>
      <c r="AA351" s="45">
        <v>0.38</v>
      </c>
      <c r="AC351" s="11"/>
    </row>
    <row r="352" spans="2:29" ht="5.25" hidden="1" customHeight="1" thickBot="1">
      <c r="B352" s="54"/>
      <c r="C352" s="154"/>
      <c r="D352" s="155"/>
      <c r="E352" s="155"/>
      <c r="F352" s="155"/>
      <c r="G352" s="155"/>
      <c r="H352" s="155"/>
      <c r="I352" s="155"/>
      <c r="J352" s="155"/>
      <c r="K352" s="155"/>
      <c r="L352" s="90"/>
      <c r="M352" s="89"/>
      <c r="N352" s="18"/>
      <c r="O352" s="18"/>
      <c r="P352" s="18"/>
      <c r="Q352" s="18"/>
      <c r="R352" s="18"/>
      <c r="W352" s="43" t="s">
        <v>57</v>
      </c>
      <c r="X352" s="21" t="s">
        <v>10</v>
      </c>
      <c r="Y352" s="44" t="s">
        <v>62</v>
      </c>
      <c r="Z352" s="41" t="str">
        <f t="shared" si="7"/>
        <v>Подметание пола с предварительным увлажнением со сбором отходов от рабочих мест и их затариваниемнорма обслуживания51-75</v>
      </c>
      <c r="AA352" s="45">
        <v>0.42</v>
      </c>
      <c r="AC352" s="11"/>
    </row>
    <row r="353" spans="2:29" hidden="1">
      <c r="B353" s="54"/>
      <c r="C353" s="171" t="s">
        <v>28</v>
      </c>
      <c r="D353" s="172"/>
      <c r="E353" s="172"/>
      <c r="F353" s="172"/>
      <c r="G353" s="172"/>
      <c r="H353" s="172"/>
      <c r="I353" s="101">
        <f>IF(G347="",F345/100*H341*IF(H349="да",1.11,1)*IF(L351="да",1.25,1),F345/100*H341*IFERROR(VLOOKUP('Коэффициенты повторяемости'!$K$41,'Коэффициенты повторяемости'!$O$3:$P$102,2,FALSE),0)*IF(H349="да",1.11,1)*IF(L351="да",1.25,1))</f>
        <v>0</v>
      </c>
      <c r="J353" s="155"/>
      <c r="K353" s="155"/>
      <c r="L353" s="90"/>
      <c r="M353" s="89"/>
      <c r="N353" s="18"/>
      <c r="O353" s="18"/>
      <c r="P353" s="18"/>
      <c r="Q353" s="18"/>
      <c r="R353" s="18"/>
      <c r="W353" s="43" t="s">
        <v>57</v>
      </c>
      <c r="X353" s="21" t="s">
        <v>11</v>
      </c>
      <c r="Y353" s="44" t="s">
        <v>63</v>
      </c>
      <c r="Z353" s="41" t="str">
        <f t="shared" si="7"/>
        <v>Подметание пола с предварительным увлажнением со сбором отходов от рабочих мест и их затариваниемнорма времени обслуживания76-113</v>
      </c>
      <c r="AA353" s="45">
        <v>0.48</v>
      </c>
      <c r="AC353" s="11"/>
    </row>
    <row r="354" spans="2:29" ht="5.25" hidden="1" customHeight="1" thickBot="1">
      <c r="B354" s="54"/>
      <c r="C354" s="154"/>
      <c r="D354" s="155"/>
      <c r="E354" s="155"/>
      <c r="F354" s="155"/>
      <c r="G354" s="155"/>
      <c r="H354" s="155"/>
      <c r="I354" s="155"/>
      <c r="J354" s="155"/>
      <c r="K354" s="155"/>
      <c r="L354" s="90"/>
      <c r="M354" s="89"/>
      <c r="N354" s="18"/>
      <c r="O354" s="18"/>
      <c r="P354" s="18"/>
      <c r="Q354" s="18"/>
      <c r="R354" s="18"/>
      <c r="W354" s="43" t="s">
        <v>57</v>
      </c>
      <c r="X354" s="21" t="s">
        <v>10</v>
      </c>
      <c r="Y354" s="44" t="s">
        <v>64</v>
      </c>
      <c r="Z354" s="41" t="str">
        <f t="shared" si="7"/>
        <v>Подметание пола с предварительным увлажнением со сбором отходов от рабочих мест и их затариваниемнорма обслуживания114-170</v>
      </c>
      <c r="AA354" s="45">
        <v>0.56999999999999995</v>
      </c>
      <c r="AC354" s="11"/>
    </row>
    <row r="355" spans="2:29" ht="18.75" hidden="1" customHeight="1" thickBot="1">
      <c r="B355" s="54"/>
      <c r="C355" s="175" t="s">
        <v>95</v>
      </c>
      <c r="D355" s="176"/>
      <c r="E355" s="176"/>
      <c r="F355" s="176"/>
      <c r="G355" s="176"/>
      <c r="H355" s="156">
        <f>IF(L343="",0,IF(L343&lt;1,IF(G347="",F343,F343*IFERROR(VLOOKUP('Коэффициенты повторяемости'!$K$42,'Коэффициенты повторяемости'!$O$3:$P$102,2,FALSE),0))*0.85*IF(H349="да",0.9,1)*IF(L351="да",0.8,1),IF(L343&gt;=1,IF(G347="",F343,F343*IFERROR(VLOOKUP('Коэффициенты повторяемости'!$K$42,'Коэффициенты повторяемости'!$O$3:$P$102,2,FALSE),0))*IF(H349="да",0.9,1)*IF(L351="да",0.8,1))))</f>
        <v>0</v>
      </c>
      <c r="I355" s="182" t="str">
        <f>IF(L343="","Укажите ширину прохода между оборудованием","")</f>
        <v>Укажите ширину прохода между оборудованием</v>
      </c>
      <c r="J355" s="182"/>
      <c r="K355" s="182"/>
      <c r="L355" s="183"/>
      <c r="M355" s="8"/>
      <c r="N355" s="20"/>
      <c r="O355" s="20"/>
      <c r="P355" s="20"/>
      <c r="Q355" s="20"/>
      <c r="R355" s="20"/>
      <c r="W355" s="43" t="s">
        <v>57</v>
      </c>
      <c r="X355" s="21" t="s">
        <v>11</v>
      </c>
      <c r="Y355" s="44" t="s">
        <v>65</v>
      </c>
      <c r="Z355" s="41" t="str">
        <f t="shared" si="7"/>
        <v>Подметание пола с предварительным увлажнением со сбором отходов от рабочих мест и их затариваниемнорма времени обслуживания171-256</v>
      </c>
      <c r="AA355" s="45">
        <v>0.7</v>
      </c>
      <c r="AC355" s="11"/>
    </row>
    <row r="356" spans="2:29" ht="6" hidden="1" customHeight="1" thickBot="1">
      <c r="B356" s="54"/>
      <c r="C356" s="154"/>
      <c r="D356" s="155"/>
      <c r="E356" s="155"/>
      <c r="F356" s="155"/>
      <c r="G356" s="155"/>
      <c r="H356" s="155"/>
      <c r="I356" s="155"/>
      <c r="J356" s="155"/>
      <c r="K356" s="155"/>
      <c r="L356" s="90"/>
      <c r="M356" s="89"/>
      <c r="N356" s="18"/>
      <c r="O356" s="18"/>
      <c r="P356" s="18"/>
      <c r="Q356" s="18"/>
      <c r="R356" s="18"/>
      <c r="W356" s="43" t="s">
        <v>57</v>
      </c>
      <c r="X356" s="21" t="s">
        <v>10</v>
      </c>
      <c r="Y356" s="44" t="s">
        <v>59</v>
      </c>
      <c r="Z356" s="41" t="str">
        <f t="shared" si="7"/>
        <v>Подметание пола с предварительным увлажнением со сбором отходов от рабочих мест и их затариваниемнорма обслуживанияДо 22</v>
      </c>
      <c r="AA356" s="45">
        <v>2350</v>
      </c>
      <c r="AC356" s="11"/>
    </row>
    <row r="357" spans="2:29" ht="30.75" hidden="1" customHeight="1" thickBot="1">
      <c r="B357" s="54"/>
      <c r="C357" s="184" t="s">
        <v>39</v>
      </c>
      <c r="D357" s="185"/>
      <c r="E357" s="185"/>
      <c r="F357" s="185"/>
      <c r="G357" s="186"/>
      <c r="H357" s="186"/>
      <c r="I357" s="186"/>
      <c r="J357" s="186"/>
      <c r="K357" s="186"/>
      <c r="L357" s="187"/>
      <c r="M357" s="62"/>
      <c r="N357" s="91"/>
      <c r="O357" s="91"/>
      <c r="P357" s="91"/>
      <c r="Q357" s="91"/>
      <c r="R357" s="91"/>
      <c r="T357" s="21" t="s">
        <v>11</v>
      </c>
      <c r="W357" s="43" t="s">
        <v>57</v>
      </c>
      <c r="X357" s="21" t="s">
        <v>11</v>
      </c>
      <c r="Y357" s="44" t="s">
        <v>60</v>
      </c>
      <c r="Z357" s="41" t="str">
        <f t="shared" si="7"/>
        <v>Подметание пола с предварительным увлажнением со сбором отходов от рабочих мест и их затариваниемнорма времени обслуживания23-33</v>
      </c>
      <c r="AA357" s="45">
        <v>2220</v>
      </c>
      <c r="AC357" s="11"/>
    </row>
    <row r="358" spans="2:29" ht="6.75" hidden="1" customHeight="1" thickBot="1">
      <c r="B358" s="54"/>
      <c r="C358" s="154"/>
      <c r="D358" s="155"/>
      <c r="E358" s="155"/>
      <c r="F358" s="155"/>
      <c r="G358" s="155"/>
      <c r="H358" s="155"/>
      <c r="I358" s="155"/>
      <c r="J358" s="155"/>
      <c r="K358" s="155"/>
      <c r="L358" s="90"/>
      <c r="M358" s="89"/>
      <c r="N358" s="18"/>
      <c r="O358" s="18"/>
      <c r="P358" s="18"/>
      <c r="Q358" s="18"/>
      <c r="R358" s="18"/>
      <c r="T358" s="21" t="s">
        <v>10</v>
      </c>
      <c r="W358" s="43" t="s">
        <v>57</v>
      </c>
      <c r="X358" s="21" t="s">
        <v>10</v>
      </c>
      <c r="Y358" s="44" t="s">
        <v>61</v>
      </c>
      <c r="Z358" s="41" t="str">
        <f t="shared" si="7"/>
        <v>Подметание пола с предварительным увлажнением со сбором отходов от рабочих мест и их затариваниемнорма обслуживания34-50</v>
      </c>
      <c r="AA358" s="45">
        <v>2105</v>
      </c>
    </row>
    <row r="359" spans="2:29" ht="19.5" hidden="1" customHeight="1" thickBot="1">
      <c r="B359" s="54"/>
      <c r="C359" s="171" t="s">
        <v>66</v>
      </c>
      <c r="D359" s="172"/>
      <c r="E359" s="172"/>
      <c r="F359" s="172"/>
      <c r="G359" s="172"/>
      <c r="H359" s="172"/>
      <c r="I359" s="172"/>
      <c r="J359" s="172"/>
      <c r="K359" s="131"/>
      <c r="L359" s="139"/>
      <c r="M359" s="96"/>
      <c r="N359" s="97"/>
      <c r="O359" s="97"/>
      <c r="P359" s="97"/>
      <c r="Q359" s="97"/>
      <c r="R359" s="97"/>
      <c r="W359" s="43" t="s">
        <v>57</v>
      </c>
      <c r="X359" s="21" t="s">
        <v>11</v>
      </c>
      <c r="Y359" s="44" t="s">
        <v>62</v>
      </c>
      <c r="Z359" s="41" t="str">
        <f t="shared" si="7"/>
        <v>Подметание пола с предварительным увлажнением со сбором отходов от рабочих мест и их затариваниемнорма времени обслуживания51-75</v>
      </c>
      <c r="AA359" s="45">
        <v>1905</v>
      </c>
    </row>
    <row r="360" spans="2:29" ht="7.5" hidden="1" customHeight="1" thickBot="1">
      <c r="B360" s="54"/>
      <c r="C360" s="154"/>
      <c r="D360" s="155"/>
      <c r="E360" s="155"/>
      <c r="F360" s="155"/>
      <c r="G360" s="155"/>
      <c r="H360" s="155"/>
      <c r="I360" s="155"/>
      <c r="J360" s="155"/>
      <c r="K360" s="155"/>
      <c r="L360" s="90"/>
      <c r="M360" s="89"/>
      <c r="N360" s="18"/>
      <c r="O360" s="18"/>
      <c r="P360" s="18"/>
      <c r="Q360" s="18"/>
      <c r="R360" s="18"/>
      <c r="W360" s="43" t="s">
        <v>57</v>
      </c>
      <c r="X360" s="21" t="s">
        <v>10</v>
      </c>
      <c r="Y360" s="44" t="s">
        <v>63</v>
      </c>
      <c r="Z360" s="41" t="str">
        <f t="shared" si="7"/>
        <v>Подметание пола с предварительным увлажнением со сбором отходов от рабочих мест и их затариваниемнорма обслуживания76-113</v>
      </c>
      <c r="AA360" s="45">
        <v>1665</v>
      </c>
    </row>
    <row r="361" spans="2:29" ht="19.5" hidden="1" customHeight="1" thickBot="1">
      <c r="B361" s="54"/>
      <c r="C361" s="171" t="s">
        <v>92</v>
      </c>
      <c r="D361" s="172"/>
      <c r="E361" s="172"/>
      <c r="F361" s="172"/>
      <c r="G361" s="172"/>
      <c r="H361" s="93">
        <f>IFERROR(VLOOKUP($AB$337,$Z$335:$AA$376,2,FALSE),0)</f>
        <v>0</v>
      </c>
      <c r="I361" s="155"/>
      <c r="J361" s="155"/>
      <c r="K361" s="155"/>
      <c r="L361" s="90"/>
      <c r="M361" s="89"/>
      <c r="N361" s="18"/>
      <c r="O361" s="18"/>
      <c r="P361" s="18"/>
      <c r="Q361" s="18"/>
      <c r="R361" s="18"/>
      <c r="W361" s="43" t="s">
        <v>57</v>
      </c>
      <c r="X361" s="21" t="s">
        <v>11</v>
      </c>
      <c r="Y361" s="44" t="s">
        <v>64</v>
      </c>
      <c r="Z361" s="41" t="str">
        <f t="shared" si="7"/>
        <v>Подметание пола с предварительным увлажнением со сбором отходов от рабочих мест и их затариваниемнорма времени обслуживания114-170</v>
      </c>
      <c r="AA361" s="45">
        <v>1405</v>
      </c>
    </row>
    <row r="362" spans="2:29" ht="6" hidden="1" customHeight="1" thickBot="1">
      <c r="B362" s="54"/>
      <c r="C362" s="154"/>
      <c r="D362" s="155"/>
      <c r="E362" s="155"/>
      <c r="F362" s="155"/>
      <c r="G362" s="155"/>
      <c r="H362" s="155"/>
      <c r="I362" s="155"/>
      <c r="J362" s="155"/>
      <c r="K362" s="155"/>
      <c r="L362" s="90"/>
      <c r="M362" s="89"/>
      <c r="N362" s="18"/>
      <c r="O362" s="18"/>
      <c r="P362" s="18"/>
      <c r="Q362" s="18"/>
      <c r="R362" s="18"/>
      <c r="W362" s="46" t="s">
        <v>57</v>
      </c>
      <c r="X362" s="21" t="s">
        <v>10</v>
      </c>
      <c r="Y362" s="47" t="s">
        <v>65</v>
      </c>
      <c r="Z362" s="41" t="str">
        <f t="shared" si="7"/>
        <v>Подметание пола с предварительным увлажнением со сбором отходов от рабочих мест и их затариваниемнорма обслуживания171-256</v>
      </c>
      <c r="AA362" s="48">
        <v>1145</v>
      </c>
    </row>
    <row r="363" spans="2:29" ht="20.25" hidden="1" customHeight="1" thickBot="1">
      <c r="B363" s="54"/>
      <c r="C363" s="171" t="s">
        <v>93</v>
      </c>
      <c r="D363" s="172"/>
      <c r="E363" s="172"/>
      <c r="F363" s="112">
        <f>IFERROR(VLOOKUP($AB$338,$Z$335:$AA$376,2,FALSE),0)</f>
        <v>0</v>
      </c>
      <c r="G363" s="172" t="s">
        <v>47</v>
      </c>
      <c r="H363" s="172"/>
      <c r="I363" s="172"/>
      <c r="J363" s="172"/>
      <c r="K363" s="172"/>
      <c r="L363" s="95"/>
      <c r="M363" s="96"/>
      <c r="N363" s="97"/>
      <c r="O363" s="97"/>
      <c r="P363" s="97"/>
      <c r="Q363" s="97"/>
      <c r="R363" s="97"/>
      <c r="W363" s="34" t="s">
        <v>58</v>
      </c>
      <c r="X363" s="21" t="s">
        <v>11</v>
      </c>
      <c r="Y363" s="40" t="s">
        <v>59</v>
      </c>
      <c r="Z363" s="41" t="str">
        <f t="shared" si="7"/>
        <v>Подметание пола с применением опилок со сбором отходов от рабочих мест и их затариваниемнорма времени обслуживанияДо 22</v>
      </c>
      <c r="AA363" s="42">
        <v>0.36</v>
      </c>
    </row>
    <row r="364" spans="2:29" ht="5.25" hidden="1" customHeight="1" thickBot="1">
      <c r="B364" s="54"/>
      <c r="C364" s="154"/>
      <c r="D364" s="155"/>
      <c r="E364" s="155"/>
      <c r="F364" s="155"/>
      <c r="G364" s="155"/>
      <c r="H364" s="155"/>
      <c r="I364" s="155"/>
      <c r="J364" s="155"/>
      <c r="K364" s="155"/>
      <c r="L364" s="90"/>
      <c r="M364" s="89"/>
      <c r="N364" s="18"/>
      <c r="O364" s="18"/>
      <c r="P364" s="18"/>
      <c r="Q364" s="18"/>
      <c r="R364" s="18"/>
      <c r="W364" s="35" t="s">
        <v>58</v>
      </c>
      <c r="X364" s="21" t="s">
        <v>10</v>
      </c>
      <c r="Y364" s="44" t="s">
        <v>60</v>
      </c>
      <c r="Z364" s="41" t="str">
        <f t="shared" si="7"/>
        <v>Подметание пола с применением опилок со сбором отходов от рабочих мест и их затариваниемнорма обслуживания23-33</v>
      </c>
      <c r="AA364" s="45">
        <v>0.43</v>
      </c>
    </row>
    <row r="365" spans="2:29" ht="20.25" hidden="1" customHeight="1" thickBot="1">
      <c r="B365" s="54"/>
      <c r="C365" s="154" t="s">
        <v>94</v>
      </c>
      <c r="D365" s="155"/>
      <c r="E365" s="155"/>
      <c r="F365" s="100"/>
      <c r="G365" s="153"/>
      <c r="H365" s="153"/>
      <c r="I365" s="140"/>
      <c r="J365" s="155"/>
      <c r="K365" s="155"/>
      <c r="L365" s="90"/>
      <c r="M365" s="89"/>
      <c r="N365" s="18"/>
      <c r="O365" s="18"/>
      <c r="P365" s="18"/>
      <c r="Q365" s="18"/>
      <c r="R365" s="18"/>
      <c r="W365" s="35" t="s">
        <v>58</v>
      </c>
      <c r="X365" s="21" t="s">
        <v>11</v>
      </c>
      <c r="Y365" s="44" t="s">
        <v>61</v>
      </c>
      <c r="Z365" s="41" t="str">
        <f t="shared" si="7"/>
        <v>Подметание пола с применением опилок со сбором отходов от рабочих мест и их затариваниемнорма времени обслуживания34-50</v>
      </c>
      <c r="AA365" s="45">
        <v>0.47</v>
      </c>
    </row>
    <row r="366" spans="2:29" ht="5.25" hidden="1" customHeight="1" thickBot="1">
      <c r="B366" s="54"/>
      <c r="C366" s="154"/>
      <c r="D366" s="155"/>
      <c r="E366" s="155"/>
      <c r="F366" s="155"/>
      <c r="G366" s="155"/>
      <c r="H366" s="155"/>
      <c r="I366" s="155"/>
      <c r="J366" s="155"/>
      <c r="K366" s="155"/>
      <c r="L366" s="90"/>
      <c r="M366" s="89"/>
      <c r="N366" s="18"/>
      <c r="O366" s="18"/>
      <c r="P366" s="18"/>
      <c r="Q366" s="18"/>
      <c r="R366" s="18"/>
      <c r="W366" s="35" t="s">
        <v>58</v>
      </c>
      <c r="X366" s="21" t="s">
        <v>10</v>
      </c>
      <c r="Y366" s="44" t="s">
        <v>62</v>
      </c>
      <c r="Z366" s="41" t="str">
        <f t="shared" si="7"/>
        <v>Подметание пола с применением опилок со сбором отходов от рабочих мест и их затариваниемнорма обслуживания51-75</v>
      </c>
      <c r="AA366" s="45">
        <v>0.55000000000000004</v>
      </c>
    </row>
    <row r="367" spans="2:29" ht="16.5" hidden="1" customHeight="1" thickBot="1">
      <c r="B367" s="54"/>
      <c r="C367" s="171" t="s">
        <v>27</v>
      </c>
      <c r="D367" s="172"/>
      <c r="E367" s="172"/>
      <c r="F367" s="172"/>
      <c r="G367" s="92"/>
      <c r="H367" s="141"/>
      <c r="I367" s="155"/>
      <c r="J367" s="155"/>
      <c r="K367" s="155"/>
      <c r="L367" s="90"/>
      <c r="M367" s="89"/>
      <c r="N367" s="18"/>
      <c r="O367" s="18"/>
      <c r="P367" s="18"/>
      <c r="Q367" s="18"/>
      <c r="R367" s="18"/>
      <c r="W367" s="35" t="s">
        <v>58</v>
      </c>
      <c r="X367" s="21" t="s">
        <v>11</v>
      </c>
      <c r="Y367" s="44" t="s">
        <v>63</v>
      </c>
      <c r="Z367" s="41" t="str">
        <f t="shared" si="7"/>
        <v>Подметание пола с применением опилок со сбором отходов от рабочих мест и их затариваниемнорма времени обслуживания76-113</v>
      </c>
      <c r="AA367" s="45">
        <v>0.66</v>
      </c>
    </row>
    <row r="368" spans="2:29" ht="6.75" hidden="1" customHeight="1" thickBot="1">
      <c r="B368" s="54"/>
      <c r="C368" s="154"/>
      <c r="D368" s="155"/>
      <c r="E368" s="155"/>
      <c r="F368" s="155"/>
      <c r="G368" s="155"/>
      <c r="H368" s="155"/>
      <c r="I368" s="155"/>
      <c r="J368" s="155"/>
      <c r="K368" s="155"/>
      <c r="L368" s="90"/>
      <c r="M368" s="89"/>
      <c r="N368" s="18"/>
      <c r="O368" s="18"/>
      <c r="P368" s="18"/>
      <c r="Q368" s="18"/>
      <c r="R368" s="18"/>
      <c r="W368" s="35" t="s">
        <v>58</v>
      </c>
      <c r="X368" s="21" t="s">
        <v>10</v>
      </c>
      <c r="Y368" s="44" t="s">
        <v>64</v>
      </c>
      <c r="Z368" s="41" t="str">
        <f t="shared" si="7"/>
        <v>Подметание пола с применением опилок со сбором отходов от рабочих мест и их затариваниемнорма обслуживания114-170</v>
      </c>
      <c r="AA368" s="45">
        <v>0.73</v>
      </c>
    </row>
    <row r="369" spans="2:27" hidden="1">
      <c r="B369" s="54"/>
      <c r="C369" s="110" t="s">
        <v>91</v>
      </c>
      <c r="D369" s="155"/>
      <c r="E369" s="155"/>
      <c r="F369" s="155"/>
      <c r="G369" s="155"/>
      <c r="H369" s="92"/>
      <c r="I369" s="155"/>
      <c r="J369" s="155"/>
      <c r="K369" s="155"/>
      <c r="L369" s="90"/>
      <c r="M369" s="89"/>
      <c r="N369" s="18"/>
      <c r="O369" s="18"/>
      <c r="P369" s="18"/>
      <c r="Q369" s="18"/>
      <c r="R369" s="18"/>
      <c r="W369" s="35" t="s">
        <v>58</v>
      </c>
      <c r="X369" s="21" t="s">
        <v>11</v>
      </c>
      <c r="Y369" s="44" t="s">
        <v>65</v>
      </c>
      <c r="Z369" s="41" t="str">
        <f t="shared" si="7"/>
        <v>Подметание пола с применением опилок со сбором отходов от рабочих мест и их затариваниемнорма времени обслуживания171-256</v>
      </c>
      <c r="AA369" s="45">
        <v>0.9</v>
      </c>
    </row>
    <row r="370" spans="2:27" ht="6" hidden="1" customHeight="1" thickBot="1">
      <c r="B370" s="54"/>
      <c r="C370" s="154"/>
      <c r="D370" s="155"/>
      <c r="E370" s="155"/>
      <c r="F370" s="155"/>
      <c r="G370" s="155"/>
      <c r="H370" s="155"/>
      <c r="I370" s="155"/>
      <c r="J370" s="155"/>
      <c r="K370" s="155"/>
      <c r="L370" s="90"/>
      <c r="M370" s="89"/>
      <c r="N370" s="18"/>
      <c r="O370" s="18"/>
      <c r="P370" s="18"/>
      <c r="Q370" s="18"/>
      <c r="R370" s="18"/>
      <c r="W370" s="35" t="s">
        <v>58</v>
      </c>
      <c r="X370" s="21" t="s">
        <v>10</v>
      </c>
      <c r="Y370" s="44" t="s">
        <v>59</v>
      </c>
      <c r="Z370" s="41" t="str">
        <f t="shared" si="7"/>
        <v>Подметание пола с применением опилок со сбором отходов от рабочих мест и их затариваниемнорма обслуживанияДо 22</v>
      </c>
      <c r="AA370" s="45">
        <v>2220</v>
      </c>
    </row>
    <row r="371" spans="2:27" ht="36" hidden="1" customHeight="1" thickBot="1">
      <c r="B371" s="54"/>
      <c r="C371" s="171" t="s">
        <v>68</v>
      </c>
      <c r="D371" s="172"/>
      <c r="E371" s="172"/>
      <c r="F371" s="172"/>
      <c r="G371" s="172"/>
      <c r="H371" s="172"/>
      <c r="I371" s="172"/>
      <c r="J371" s="172"/>
      <c r="K371" s="172"/>
      <c r="L371" s="142"/>
      <c r="M371" s="109"/>
      <c r="N371" s="44"/>
      <c r="O371" s="44"/>
      <c r="P371" s="44"/>
      <c r="Q371" s="44"/>
      <c r="R371" s="44"/>
      <c r="W371" s="35" t="s">
        <v>58</v>
      </c>
      <c r="X371" s="21" t="s">
        <v>11</v>
      </c>
      <c r="Y371" s="44" t="s">
        <v>60</v>
      </c>
      <c r="Z371" s="41" t="str">
        <f t="shared" si="7"/>
        <v>Подметание пола с применением опилок со сбором отходов от рабочих мест и их затариваниемнорма времени обслуживания23-33</v>
      </c>
      <c r="AA371" s="45">
        <v>1860</v>
      </c>
    </row>
    <row r="372" spans="2:27" ht="6" hidden="1" customHeight="1" thickBot="1">
      <c r="B372" s="54"/>
      <c r="C372" s="154"/>
      <c r="D372" s="155"/>
      <c r="E372" s="155"/>
      <c r="F372" s="155"/>
      <c r="G372" s="155"/>
      <c r="H372" s="155"/>
      <c r="I372" s="155"/>
      <c r="J372" s="155"/>
      <c r="K372" s="155"/>
      <c r="L372" s="90"/>
      <c r="M372" s="89"/>
      <c r="N372" s="18"/>
      <c r="O372" s="18"/>
      <c r="P372" s="18"/>
      <c r="Q372" s="18"/>
      <c r="R372" s="18"/>
      <c r="W372" s="35" t="s">
        <v>58</v>
      </c>
      <c r="X372" s="21" t="s">
        <v>10</v>
      </c>
      <c r="Y372" s="44" t="s">
        <v>61</v>
      </c>
      <c r="Z372" s="41" t="str">
        <f t="shared" si="7"/>
        <v>Подметание пола с применением опилок со сбором отходов от рабочих мест и их затариваниемнорма обслуживания34-50</v>
      </c>
      <c r="AA372" s="45">
        <v>1700</v>
      </c>
    </row>
    <row r="373" spans="2:27" hidden="1">
      <c r="B373" s="54"/>
      <c r="C373" s="171" t="s">
        <v>28</v>
      </c>
      <c r="D373" s="172"/>
      <c r="E373" s="172"/>
      <c r="F373" s="172"/>
      <c r="G373" s="172"/>
      <c r="H373" s="172"/>
      <c r="I373" s="101">
        <f>IF(G367="",F365/100*H361*IF(H369="да",1.11,1)*IF(L371="да",1.25,1),F365/100*H361*IFERROR(VLOOKUP('Коэффициенты повторяемости'!$K$43,'Коэффициенты повторяемости'!$O$3:$P$102,2,FALSE),0)*IF(H369="да",1.11,1)*IF(L371="да",1.25,1))</f>
        <v>0</v>
      </c>
      <c r="J373" s="155"/>
      <c r="K373" s="155"/>
      <c r="L373" s="90"/>
      <c r="M373" s="89"/>
      <c r="N373" s="18"/>
      <c r="O373" s="18"/>
      <c r="P373" s="18"/>
      <c r="Q373" s="18"/>
      <c r="R373" s="18"/>
      <c r="T373" s="21" t="s">
        <v>11</v>
      </c>
      <c r="W373" s="35" t="s">
        <v>58</v>
      </c>
      <c r="X373" s="21" t="s">
        <v>11</v>
      </c>
      <c r="Y373" s="44" t="s">
        <v>62</v>
      </c>
      <c r="Z373" s="41" t="str">
        <f t="shared" si="7"/>
        <v>Подметание пола с применением опилок со сбором отходов от рабочих мест и их затариваниемнорма времени обслуживания51-75</v>
      </c>
      <c r="AA373" s="45">
        <v>1455</v>
      </c>
    </row>
    <row r="374" spans="2:27" ht="5.25" hidden="1" customHeight="1" thickBot="1">
      <c r="B374" s="54"/>
      <c r="C374" s="154"/>
      <c r="D374" s="155"/>
      <c r="E374" s="155"/>
      <c r="F374" s="155"/>
      <c r="G374" s="155"/>
      <c r="H374" s="155"/>
      <c r="I374" s="155"/>
      <c r="J374" s="155"/>
      <c r="K374" s="155"/>
      <c r="L374" s="90"/>
      <c r="M374" s="89"/>
      <c r="N374" s="18"/>
      <c r="O374" s="18"/>
      <c r="P374" s="18"/>
      <c r="Q374" s="18"/>
      <c r="R374" s="18"/>
      <c r="T374" s="21" t="s">
        <v>10</v>
      </c>
      <c r="W374" s="35" t="s">
        <v>58</v>
      </c>
      <c r="X374" s="21" t="s">
        <v>10</v>
      </c>
      <c r="Y374" s="44" t="s">
        <v>63</v>
      </c>
      <c r="Z374" s="41" t="str">
        <f t="shared" si="7"/>
        <v>Подметание пола с применением опилок со сбором отходов от рабочих мест и их затариваниемнорма обслуживания76-113</v>
      </c>
      <c r="AA374" s="45">
        <v>1210</v>
      </c>
    </row>
    <row r="375" spans="2:27" ht="21.75" hidden="1" customHeight="1" thickBot="1">
      <c r="B375" s="54"/>
      <c r="C375" s="175" t="s">
        <v>95</v>
      </c>
      <c r="D375" s="176"/>
      <c r="E375" s="176"/>
      <c r="F375" s="176"/>
      <c r="G375" s="176"/>
      <c r="H375" s="156">
        <f>IF(L363="",0,IF(L363&lt;1,IF(G367="",F363,F363*IFERROR(VLOOKUP('Коэффициенты повторяемости'!$K$44,'Коэффициенты повторяемости'!$O$3:$P$102,2,FALSE),0))*0.85*IF(H369="да",0.9,1)*IF(L371="да",0.8,1),IF(L363&gt;=1,IF(G367="",F363,F363*IFERROR(VLOOKUP('Коэффициенты повторяемости'!$K$44,'Коэффициенты повторяемости'!$O$3:$P$102,2,FALSE),0))*IF(H369="да",0.9,1)*IF(L371="да",0.8,1))))</f>
        <v>0</v>
      </c>
      <c r="I375" s="182" t="str">
        <f>IF(L363="","Укажите ширину прохода между оборудованием","")</f>
        <v>Укажите ширину прохода между оборудованием</v>
      </c>
      <c r="J375" s="182"/>
      <c r="K375" s="182"/>
      <c r="L375" s="183"/>
      <c r="M375" s="8"/>
      <c r="N375" s="20"/>
      <c r="O375" s="20"/>
      <c r="P375" s="20"/>
      <c r="Q375" s="20"/>
      <c r="R375" s="20"/>
      <c r="W375" s="35" t="s">
        <v>58</v>
      </c>
      <c r="X375" s="21" t="s">
        <v>11</v>
      </c>
      <c r="Y375" s="44" t="s">
        <v>64</v>
      </c>
      <c r="Z375" s="41" t="str">
        <f t="shared" si="7"/>
        <v>Подметание пола с применением опилок со сбором отходов от рабочих мест и их затариваниемнорма времени обслуживания114-170</v>
      </c>
      <c r="AA375" s="45">
        <v>1095</v>
      </c>
    </row>
    <row r="376" spans="2:27" ht="6" hidden="1" customHeight="1" thickBot="1">
      <c r="B376" s="54"/>
      <c r="C376" s="154"/>
      <c r="D376" s="155"/>
      <c r="E376" s="155"/>
      <c r="F376" s="155"/>
      <c r="G376" s="155"/>
      <c r="H376" s="155"/>
      <c r="I376" s="155"/>
      <c r="J376" s="155"/>
      <c r="K376" s="155"/>
      <c r="L376" s="90"/>
      <c r="M376" s="89"/>
      <c r="N376" s="18"/>
      <c r="O376" s="18"/>
      <c r="P376" s="18"/>
      <c r="Q376" s="18"/>
      <c r="R376" s="18"/>
      <c r="W376" s="36" t="s">
        <v>58</v>
      </c>
      <c r="X376" s="21" t="s">
        <v>10</v>
      </c>
      <c r="Y376" s="47" t="s">
        <v>65</v>
      </c>
      <c r="Z376" s="49" t="str">
        <f t="shared" si="7"/>
        <v>Подметание пола с применением опилок со сбором отходов от рабочих мест и их затариваниемнорма обслуживания171-256</v>
      </c>
      <c r="AA376" s="48">
        <v>890</v>
      </c>
    </row>
    <row r="377" spans="2:27" ht="32.25" hidden="1" customHeight="1">
      <c r="B377" s="54"/>
      <c r="C377" s="184" t="s">
        <v>39</v>
      </c>
      <c r="D377" s="185"/>
      <c r="E377" s="185"/>
      <c r="F377" s="185"/>
      <c r="G377" s="186"/>
      <c r="H377" s="186"/>
      <c r="I377" s="186"/>
      <c r="J377" s="186"/>
      <c r="K377" s="186"/>
      <c r="L377" s="187"/>
      <c r="M377" s="62"/>
      <c r="N377" s="91"/>
      <c r="O377" s="91"/>
      <c r="P377" s="91"/>
      <c r="Q377" s="91"/>
      <c r="R377" s="91"/>
    </row>
    <row r="378" spans="2:27" ht="6" hidden="1" customHeight="1">
      <c r="B378" s="54"/>
      <c r="C378" s="154"/>
      <c r="D378" s="155"/>
      <c r="E378" s="155"/>
      <c r="F378" s="155"/>
      <c r="G378" s="155"/>
      <c r="H378" s="155"/>
      <c r="I378" s="155"/>
      <c r="J378" s="155"/>
      <c r="K378" s="155"/>
      <c r="L378" s="90"/>
      <c r="M378" s="89"/>
      <c r="N378" s="18"/>
      <c r="O378" s="18"/>
      <c r="P378" s="18"/>
      <c r="Q378" s="18"/>
      <c r="R378" s="18"/>
    </row>
    <row r="379" spans="2:27" ht="19.5" hidden="1" customHeight="1">
      <c r="B379" s="54"/>
      <c r="C379" s="171" t="s">
        <v>66</v>
      </c>
      <c r="D379" s="172"/>
      <c r="E379" s="172"/>
      <c r="F379" s="172"/>
      <c r="G379" s="172"/>
      <c r="H379" s="172"/>
      <c r="I379" s="172"/>
      <c r="J379" s="172"/>
      <c r="K379" s="131"/>
      <c r="L379" s="139"/>
      <c r="M379" s="96"/>
      <c r="N379" s="97"/>
      <c r="O379" s="97"/>
      <c r="P379" s="97"/>
      <c r="Q379" s="97"/>
      <c r="R379" s="97"/>
    </row>
    <row r="380" spans="2:27" ht="6" hidden="1" customHeight="1">
      <c r="B380" s="54"/>
      <c r="C380" s="154"/>
      <c r="D380" s="155"/>
      <c r="E380" s="155"/>
      <c r="F380" s="155"/>
      <c r="G380" s="155"/>
      <c r="H380" s="155"/>
      <c r="I380" s="155"/>
      <c r="J380" s="155"/>
      <c r="K380" s="155"/>
      <c r="L380" s="90"/>
      <c r="M380" s="89"/>
      <c r="N380" s="18"/>
      <c r="O380" s="18"/>
      <c r="P380" s="18"/>
      <c r="Q380" s="18"/>
      <c r="R380" s="18"/>
    </row>
    <row r="381" spans="2:27" ht="18" hidden="1" customHeight="1">
      <c r="B381" s="54"/>
      <c r="C381" s="171" t="s">
        <v>92</v>
      </c>
      <c r="D381" s="172"/>
      <c r="E381" s="172"/>
      <c r="F381" s="172"/>
      <c r="G381" s="172"/>
      <c r="H381" s="93">
        <f>IFERROR(VLOOKUP($AB$339,$Z$335:$AA$376,2,FALSE),0)</f>
        <v>0</v>
      </c>
      <c r="I381" s="155"/>
      <c r="J381" s="155"/>
      <c r="K381" s="155"/>
      <c r="L381" s="90"/>
      <c r="M381" s="89"/>
      <c r="N381" s="18"/>
      <c r="O381" s="18"/>
      <c r="P381" s="18"/>
      <c r="Q381" s="18"/>
      <c r="R381" s="18"/>
    </row>
    <row r="382" spans="2:27" ht="5.25" hidden="1" customHeight="1">
      <c r="B382" s="54"/>
      <c r="C382" s="154"/>
      <c r="D382" s="155"/>
      <c r="E382" s="155"/>
      <c r="F382" s="155"/>
      <c r="G382" s="155"/>
      <c r="H382" s="155"/>
      <c r="I382" s="155"/>
      <c r="J382" s="155"/>
      <c r="K382" s="155"/>
      <c r="L382" s="90"/>
      <c r="M382" s="89"/>
      <c r="N382" s="18"/>
      <c r="O382" s="18"/>
      <c r="P382" s="18"/>
      <c r="Q382" s="18"/>
      <c r="R382" s="18"/>
    </row>
    <row r="383" spans="2:27" ht="20.25" hidden="1" customHeight="1">
      <c r="B383" s="54"/>
      <c r="C383" s="171" t="s">
        <v>93</v>
      </c>
      <c r="D383" s="172"/>
      <c r="E383" s="172"/>
      <c r="F383" s="112">
        <f>IFERROR(VLOOKUP($AB$340,$Z$335:$AA$376,2,FALSE),0)</f>
        <v>0</v>
      </c>
      <c r="G383" s="172" t="s">
        <v>47</v>
      </c>
      <c r="H383" s="172"/>
      <c r="I383" s="172"/>
      <c r="J383" s="172"/>
      <c r="K383" s="172"/>
      <c r="L383" s="95"/>
      <c r="M383" s="96"/>
      <c r="N383" s="97"/>
      <c r="O383" s="97"/>
      <c r="P383" s="97"/>
      <c r="Q383" s="97"/>
      <c r="R383" s="97"/>
    </row>
    <row r="384" spans="2:27" ht="7.5" hidden="1" customHeight="1">
      <c r="B384" s="54"/>
      <c r="C384" s="154"/>
      <c r="D384" s="155"/>
      <c r="E384" s="155"/>
      <c r="F384" s="155"/>
      <c r="G384" s="155"/>
      <c r="H384" s="155"/>
      <c r="I384" s="155"/>
      <c r="J384" s="155"/>
      <c r="K384" s="155"/>
      <c r="L384" s="90"/>
      <c r="M384" s="89"/>
      <c r="N384" s="18"/>
      <c r="O384" s="18"/>
      <c r="P384" s="18"/>
      <c r="Q384" s="18"/>
      <c r="R384" s="18"/>
    </row>
    <row r="385" spans="2:28" ht="20.25" hidden="1" customHeight="1">
      <c r="B385" s="54"/>
      <c r="C385" s="154" t="s">
        <v>94</v>
      </c>
      <c r="D385" s="155"/>
      <c r="E385" s="155"/>
      <c r="F385" s="100"/>
      <c r="G385" s="153"/>
      <c r="H385" s="153"/>
      <c r="I385" s="140"/>
      <c r="J385" s="155"/>
      <c r="K385" s="155"/>
      <c r="L385" s="90"/>
      <c r="M385" s="89"/>
      <c r="N385" s="18"/>
      <c r="O385" s="18"/>
      <c r="P385" s="18"/>
      <c r="Q385" s="18"/>
      <c r="R385" s="18"/>
    </row>
    <row r="386" spans="2:28" ht="6" hidden="1" customHeight="1">
      <c r="B386" s="54"/>
      <c r="C386" s="154"/>
      <c r="D386" s="155"/>
      <c r="E386" s="155"/>
      <c r="F386" s="155"/>
      <c r="G386" s="155"/>
      <c r="H386" s="155"/>
      <c r="I386" s="155"/>
      <c r="J386" s="155"/>
      <c r="K386" s="155"/>
      <c r="L386" s="90"/>
      <c r="M386" s="89"/>
      <c r="N386" s="18"/>
      <c r="O386" s="18"/>
      <c r="P386" s="18"/>
      <c r="Q386" s="18"/>
      <c r="R386" s="18"/>
    </row>
    <row r="387" spans="2:28" hidden="1">
      <c r="B387" s="54"/>
      <c r="C387" s="171" t="s">
        <v>27</v>
      </c>
      <c r="D387" s="172"/>
      <c r="E387" s="172"/>
      <c r="F387" s="172"/>
      <c r="G387" s="92"/>
      <c r="H387" s="141"/>
      <c r="I387" s="155"/>
      <c r="J387" s="155"/>
      <c r="K387" s="155"/>
      <c r="L387" s="90"/>
      <c r="M387" s="89"/>
      <c r="N387" s="18"/>
      <c r="O387" s="18"/>
      <c r="P387" s="18"/>
      <c r="Q387" s="18"/>
      <c r="R387" s="18"/>
    </row>
    <row r="388" spans="2:28" ht="5.25" hidden="1" customHeight="1">
      <c r="B388" s="54"/>
      <c r="C388" s="154"/>
      <c r="D388" s="155"/>
      <c r="E388" s="155"/>
      <c r="F388" s="155"/>
      <c r="G388" s="155"/>
      <c r="H388" s="155"/>
      <c r="I388" s="155"/>
      <c r="J388" s="155"/>
      <c r="K388" s="155"/>
      <c r="L388" s="90"/>
      <c r="M388" s="89"/>
      <c r="N388" s="18"/>
      <c r="O388" s="18"/>
      <c r="P388" s="18"/>
      <c r="Q388" s="18"/>
      <c r="R388" s="18"/>
    </row>
    <row r="389" spans="2:28" hidden="1">
      <c r="B389" s="54"/>
      <c r="C389" s="110" t="s">
        <v>91</v>
      </c>
      <c r="D389" s="155"/>
      <c r="E389" s="155"/>
      <c r="F389" s="155"/>
      <c r="G389" s="155"/>
      <c r="H389" s="92"/>
      <c r="I389" s="155"/>
      <c r="J389" s="155"/>
      <c r="K389" s="155"/>
      <c r="L389" s="90"/>
      <c r="M389" s="89"/>
      <c r="N389" s="18"/>
      <c r="O389" s="18"/>
      <c r="P389" s="18"/>
      <c r="Q389" s="18"/>
      <c r="R389" s="18"/>
    </row>
    <row r="390" spans="2:28" ht="5.25" hidden="1" customHeight="1">
      <c r="B390" s="54"/>
      <c r="C390" s="154"/>
      <c r="D390" s="155"/>
      <c r="E390" s="155"/>
      <c r="F390" s="155"/>
      <c r="G390" s="155"/>
      <c r="H390" s="155"/>
      <c r="I390" s="155"/>
      <c r="J390" s="155"/>
      <c r="K390" s="155"/>
      <c r="L390" s="90"/>
      <c r="M390" s="89"/>
      <c r="N390" s="18"/>
      <c r="O390" s="18"/>
      <c r="P390" s="18"/>
      <c r="Q390" s="18"/>
      <c r="R390" s="18"/>
    </row>
    <row r="391" spans="2:28" ht="32.25" hidden="1" customHeight="1">
      <c r="B391" s="54"/>
      <c r="C391" s="171" t="s">
        <v>68</v>
      </c>
      <c r="D391" s="172"/>
      <c r="E391" s="172"/>
      <c r="F391" s="172"/>
      <c r="G391" s="172"/>
      <c r="H391" s="172"/>
      <c r="I391" s="172"/>
      <c r="J391" s="172"/>
      <c r="K391" s="172"/>
      <c r="L391" s="142"/>
      <c r="M391" s="109"/>
      <c r="N391" s="44"/>
      <c r="O391" s="44"/>
      <c r="P391" s="44"/>
      <c r="Q391" s="44"/>
      <c r="R391" s="44"/>
    </row>
    <row r="392" spans="2:28" ht="6" hidden="1" customHeight="1">
      <c r="B392" s="54"/>
      <c r="C392" s="154"/>
      <c r="D392" s="155"/>
      <c r="E392" s="155"/>
      <c r="F392" s="155"/>
      <c r="G392" s="155"/>
      <c r="H392" s="155"/>
      <c r="I392" s="155"/>
      <c r="J392" s="155"/>
      <c r="K392" s="155"/>
      <c r="L392" s="90"/>
      <c r="M392" s="89"/>
      <c r="N392" s="18"/>
      <c r="O392" s="18"/>
      <c r="P392" s="18"/>
      <c r="Q392" s="18"/>
      <c r="R392" s="18"/>
    </row>
    <row r="393" spans="2:28" hidden="1">
      <c r="B393" s="54"/>
      <c r="C393" s="171" t="s">
        <v>28</v>
      </c>
      <c r="D393" s="172"/>
      <c r="E393" s="172"/>
      <c r="F393" s="172"/>
      <c r="G393" s="172"/>
      <c r="H393" s="172"/>
      <c r="I393" s="101">
        <f>IF(G387="",F385/100*H381*IF(H389="да",1.11,1)*IF(L391="да",1.25,1),F385/100*H381*IFERROR(VLOOKUP('Коэффициенты повторяемости'!$K$45,'Коэффициенты повторяемости'!$O$3:$P$102,2,FALSE),0)*IF(H389="да",1.11,1)*IF(L391="да",1.25,1))</f>
        <v>0</v>
      </c>
      <c r="J393" s="155"/>
      <c r="K393" s="155"/>
      <c r="L393" s="90"/>
      <c r="M393" s="89"/>
      <c r="N393" s="18"/>
      <c r="O393" s="18"/>
      <c r="P393" s="18"/>
      <c r="Q393" s="18"/>
      <c r="R393" s="18"/>
    </row>
    <row r="394" spans="2:28" ht="6" hidden="1" customHeight="1">
      <c r="B394" s="54"/>
      <c r="C394" s="154"/>
      <c r="D394" s="155"/>
      <c r="E394" s="155"/>
      <c r="F394" s="155"/>
      <c r="G394" s="155"/>
      <c r="H394" s="155"/>
      <c r="I394" s="155"/>
      <c r="J394" s="155"/>
      <c r="K394" s="155"/>
      <c r="L394" s="90"/>
      <c r="M394" s="89"/>
      <c r="N394" s="18"/>
      <c r="O394" s="18"/>
      <c r="P394" s="18"/>
      <c r="Q394" s="18"/>
      <c r="R394" s="18"/>
    </row>
    <row r="395" spans="2:28" ht="20.25" hidden="1" customHeight="1" thickBot="1">
      <c r="B395" s="54"/>
      <c r="C395" s="177" t="s">
        <v>95</v>
      </c>
      <c r="D395" s="178"/>
      <c r="E395" s="178"/>
      <c r="F395" s="178"/>
      <c r="G395" s="178"/>
      <c r="H395" s="157">
        <f>IF(L383="",0,IF(L383&lt;1,IF(G387="",F383,F383*IFERROR(VLOOKUP('Коэффициенты повторяемости'!$K$46,'Коэффициенты повторяемости'!$O$3:$P$102,2,FALSE),0))*0.85*IF(H389="да",0.9,1)*IF(L391="да",0.8,1),IF(L383&gt;=1,IF(G387="",F383,F383*IFERROR(VLOOKUP('Коэффициенты повторяемости'!$K$46,'Коэффициенты повторяемости'!$O$3:$P$102,2,FALSE),0))*IF(H389="да",0.9,1)*IF(L391="да",0.8,1))))</f>
        <v>0</v>
      </c>
      <c r="I395" s="188" t="str">
        <f>IF(L383="","Укажите ширину прохода между оборудованием","")</f>
        <v>Укажите ширину прохода между оборудованием</v>
      </c>
      <c r="J395" s="188"/>
      <c r="K395" s="188"/>
      <c r="L395" s="189"/>
      <c r="M395" s="8"/>
      <c r="N395" s="20"/>
      <c r="O395" s="20"/>
      <c r="P395" s="20"/>
      <c r="Q395" s="20"/>
      <c r="R395" s="20"/>
    </row>
    <row r="396" spans="2:28" collapsed="1"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</row>
    <row r="397" spans="2:28" ht="33" hidden="1" customHeight="1">
      <c r="B397" s="54"/>
      <c r="C397" s="179" t="s">
        <v>69</v>
      </c>
      <c r="D397" s="180"/>
      <c r="E397" s="180"/>
      <c r="F397" s="180"/>
      <c r="G397" s="180"/>
      <c r="H397" s="180"/>
      <c r="I397" s="180"/>
      <c r="J397" s="180"/>
      <c r="K397" s="180"/>
      <c r="L397" s="181"/>
      <c r="M397" s="85"/>
      <c r="N397" s="86"/>
      <c r="O397" s="86"/>
      <c r="P397" s="86"/>
      <c r="Q397" s="86"/>
      <c r="R397" s="86"/>
      <c r="U397" s="37" t="s">
        <v>13</v>
      </c>
      <c r="V397" s="50" t="s">
        <v>70</v>
      </c>
      <c r="W397" s="37" t="s">
        <v>13</v>
      </c>
      <c r="X397" s="21" t="s">
        <v>11</v>
      </c>
      <c r="Y397" s="50" t="s">
        <v>70</v>
      </c>
      <c r="Z397" s="37" t="str">
        <f t="shared" ref="Z397:Z404" si="8">CONCATENATE(W397,X397,Y397)</f>
        <v>Подметание пола без предварительного увлажнениянорма времени обслуживанияДо 50</v>
      </c>
      <c r="AA397" s="51">
        <v>0.26</v>
      </c>
      <c r="AB397" s="37" t="str">
        <f>CONCATENATE(G399,T403,K401)</f>
        <v>норма времени обслуживания</v>
      </c>
    </row>
    <row r="398" spans="2:28" ht="6" hidden="1" customHeight="1">
      <c r="B398" s="54"/>
      <c r="C398" s="88"/>
      <c r="D398" s="89"/>
      <c r="E398" s="89"/>
      <c r="F398" s="89"/>
      <c r="G398" s="89"/>
      <c r="H398" s="89"/>
      <c r="I398" s="89"/>
      <c r="J398" s="89"/>
      <c r="K398" s="89"/>
      <c r="L398" s="90"/>
      <c r="M398" s="89"/>
      <c r="N398" s="18"/>
      <c r="O398" s="18"/>
      <c r="P398" s="18"/>
      <c r="Q398" s="18"/>
      <c r="R398" s="18"/>
      <c r="U398" s="37" t="s">
        <v>19</v>
      </c>
      <c r="V398" s="50" t="s">
        <v>62</v>
      </c>
      <c r="W398" s="37" t="s">
        <v>13</v>
      </c>
      <c r="X398" s="21" t="s">
        <v>11</v>
      </c>
      <c r="Y398" s="50" t="s">
        <v>62</v>
      </c>
      <c r="Z398" s="37" t="str">
        <f t="shared" si="8"/>
        <v>Подметание пола без предварительного увлажнениянорма времени обслуживания51-75</v>
      </c>
      <c r="AA398" s="51">
        <v>0.32</v>
      </c>
      <c r="AB398" s="37" t="str">
        <f>CONCATENATE(G399,T404,K401)</f>
        <v>норма обслуживания</v>
      </c>
    </row>
    <row r="399" spans="2:28" hidden="1">
      <c r="B399" s="54"/>
      <c r="C399" s="184" t="s">
        <v>39</v>
      </c>
      <c r="D399" s="185"/>
      <c r="E399" s="185"/>
      <c r="F399" s="185"/>
      <c r="G399" s="186"/>
      <c r="H399" s="186"/>
      <c r="I399" s="186"/>
      <c r="J399" s="186"/>
      <c r="K399" s="186"/>
      <c r="L399" s="187"/>
      <c r="M399" s="62"/>
      <c r="N399" s="91"/>
      <c r="O399" s="91"/>
      <c r="P399" s="91"/>
      <c r="Q399" s="91"/>
      <c r="R399" s="91"/>
      <c r="V399" s="50" t="s">
        <v>63</v>
      </c>
      <c r="W399" s="37" t="s">
        <v>13</v>
      </c>
      <c r="X399" s="21" t="s">
        <v>11</v>
      </c>
      <c r="Y399" s="50" t="s">
        <v>63</v>
      </c>
      <c r="Z399" s="37" t="str">
        <f t="shared" si="8"/>
        <v>Подметание пола без предварительного увлажнениянорма времени обслуживания76-113</v>
      </c>
      <c r="AA399" s="51">
        <v>0.4</v>
      </c>
      <c r="AB399" s="37" t="str">
        <f>CONCATENATE(G417,T421,K419)</f>
        <v>норма времени обслуживания</v>
      </c>
    </row>
    <row r="400" spans="2:28" ht="6" hidden="1" customHeight="1">
      <c r="B400" s="54"/>
      <c r="C400" s="88"/>
      <c r="D400" s="89"/>
      <c r="E400" s="89"/>
      <c r="F400" s="89"/>
      <c r="G400" s="89"/>
      <c r="H400" s="89"/>
      <c r="I400" s="89"/>
      <c r="J400" s="89"/>
      <c r="K400" s="89"/>
      <c r="L400" s="90"/>
      <c r="M400" s="89"/>
      <c r="N400" s="18"/>
      <c r="O400" s="18"/>
      <c r="P400" s="18"/>
      <c r="Q400" s="18"/>
      <c r="R400" s="18"/>
      <c r="V400" s="50" t="s">
        <v>64</v>
      </c>
      <c r="W400" s="37" t="s">
        <v>13</v>
      </c>
      <c r="X400" s="21" t="s">
        <v>11</v>
      </c>
      <c r="Y400" s="50" t="s">
        <v>64</v>
      </c>
      <c r="Z400" s="37" t="str">
        <f t="shared" si="8"/>
        <v>Подметание пола без предварительного увлажнениянорма времени обслуживания114-170</v>
      </c>
      <c r="AA400" s="51">
        <v>0.52</v>
      </c>
      <c r="AB400" s="37" t="str">
        <f>CONCATENATE(G417,T422,K419)</f>
        <v>норма обслуживания</v>
      </c>
    </row>
    <row r="401" spans="2:27" ht="21.75" hidden="1" customHeight="1">
      <c r="B401" s="54"/>
      <c r="C401" s="171" t="s">
        <v>66</v>
      </c>
      <c r="D401" s="172"/>
      <c r="E401" s="172"/>
      <c r="F401" s="172"/>
      <c r="G401" s="172"/>
      <c r="H401" s="172"/>
      <c r="I401" s="172"/>
      <c r="J401" s="172"/>
      <c r="K401" s="131"/>
      <c r="L401" s="139"/>
      <c r="M401" s="96"/>
      <c r="N401" s="97"/>
      <c r="O401" s="97"/>
      <c r="P401" s="97"/>
      <c r="Q401" s="97"/>
      <c r="R401" s="97"/>
      <c r="W401" s="37" t="s">
        <v>13</v>
      </c>
      <c r="X401" s="21" t="s">
        <v>10</v>
      </c>
      <c r="Y401" s="50" t="s">
        <v>70</v>
      </c>
      <c r="Z401" s="37" t="str">
        <f t="shared" si="8"/>
        <v>Подметание пола без предварительного увлажнениянорма обслуживанияДо 50</v>
      </c>
      <c r="AA401" s="51">
        <v>3075</v>
      </c>
    </row>
    <row r="402" spans="2:27" ht="4.5" hidden="1" customHeight="1">
      <c r="B402" s="54"/>
      <c r="C402" s="88"/>
      <c r="D402" s="89"/>
      <c r="E402" s="89"/>
      <c r="F402" s="89"/>
      <c r="G402" s="89"/>
      <c r="H402" s="89"/>
      <c r="I402" s="89"/>
      <c r="J402" s="89"/>
      <c r="K402" s="89"/>
      <c r="L402" s="90"/>
      <c r="M402" s="89"/>
      <c r="N402" s="18"/>
      <c r="O402" s="18"/>
      <c r="P402" s="18"/>
      <c r="Q402" s="18"/>
      <c r="R402" s="18"/>
      <c r="W402" s="37" t="s">
        <v>13</v>
      </c>
      <c r="X402" s="21" t="s">
        <v>10</v>
      </c>
      <c r="Y402" s="50" t="s">
        <v>62</v>
      </c>
      <c r="Z402" s="37" t="str">
        <f t="shared" si="8"/>
        <v>Подметание пола без предварительного увлажнениянорма обслуживания51-75</v>
      </c>
      <c r="AA402" s="51">
        <v>2500</v>
      </c>
    </row>
    <row r="403" spans="2:27" ht="18.75" hidden="1" customHeight="1">
      <c r="B403" s="54"/>
      <c r="C403" s="171" t="s">
        <v>92</v>
      </c>
      <c r="D403" s="172"/>
      <c r="E403" s="172"/>
      <c r="F403" s="172"/>
      <c r="G403" s="172"/>
      <c r="H403" s="93">
        <f>IFERROR(VLOOKUP($AB$397,$Z$397:$AA$412,2,FALSE),0)</f>
        <v>0</v>
      </c>
      <c r="I403" s="89"/>
      <c r="J403" s="89"/>
      <c r="K403" s="89"/>
      <c r="L403" s="90"/>
      <c r="M403" s="89"/>
      <c r="N403" s="18"/>
      <c r="O403" s="18"/>
      <c r="P403" s="18"/>
      <c r="Q403" s="18"/>
      <c r="R403" s="18"/>
      <c r="T403" s="21" t="s">
        <v>11</v>
      </c>
      <c r="W403" s="37" t="s">
        <v>13</v>
      </c>
      <c r="X403" s="21" t="s">
        <v>10</v>
      </c>
      <c r="Y403" s="50" t="s">
        <v>63</v>
      </c>
      <c r="Z403" s="37" t="str">
        <f t="shared" si="8"/>
        <v>Подметание пола без предварительного увлажнениянорма обслуживания76-113</v>
      </c>
      <c r="AA403" s="51">
        <v>2000</v>
      </c>
    </row>
    <row r="404" spans="2:27" ht="6" hidden="1" customHeight="1">
      <c r="B404" s="54"/>
      <c r="C404" s="88"/>
      <c r="D404" s="89"/>
      <c r="E404" s="89"/>
      <c r="F404" s="89"/>
      <c r="G404" s="89"/>
      <c r="H404" s="89"/>
      <c r="I404" s="89"/>
      <c r="J404" s="89"/>
      <c r="K404" s="89"/>
      <c r="L404" s="90"/>
      <c r="M404" s="89"/>
      <c r="N404" s="18"/>
      <c r="O404" s="18"/>
      <c r="P404" s="18"/>
      <c r="Q404" s="18"/>
      <c r="R404" s="18"/>
      <c r="T404" s="21" t="s">
        <v>10</v>
      </c>
      <c r="W404" s="37" t="s">
        <v>13</v>
      </c>
      <c r="X404" s="21" t="s">
        <v>10</v>
      </c>
      <c r="Y404" s="50" t="s">
        <v>64</v>
      </c>
      <c r="Z404" s="37" t="str">
        <f t="shared" si="8"/>
        <v>Подметание пола без предварительного увлажнениянорма обслуживания114-170</v>
      </c>
      <c r="AA404" s="51">
        <v>1540</v>
      </c>
    </row>
    <row r="405" spans="2:27" ht="19.5" hidden="1" customHeight="1">
      <c r="B405" s="54"/>
      <c r="C405" s="171" t="s">
        <v>93</v>
      </c>
      <c r="D405" s="172"/>
      <c r="E405" s="172"/>
      <c r="F405" s="112">
        <f>IFERROR(VLOOKUP(AB398,Z397:AA412,2,FALSE),0)</f>
        <v>0</v>
      </c>
      <c r="G405" s="172" t="s">
        <v>47</v>
      </c>
      <c r="H405" s="172"/>
      <c r="I405" s="172"/>
      <c r="J405" s="172"/>
      <c r="K405" s="172"/>
      <c r="L405" s="95"/>
      <c r="M405" s="96"/>
      <c r="N405" s="97"/>
      <c r="O405" s="97"/>
      <c r="P405" s="97"/>
      <c r="Q405" s="97"/>
      <c r="R405" s="97"/>
      <c r="W405" s="37" t="s">
        <v>19</v>
      </c>
      <c r="X405" s="21" t="s">
        <v>11</v>
      </c>
      <c r="Y405" s="50" t="s">
        <v>70</v>
      </c>
      <c r="Z405" s="37" t="str">
        <f>CONCATENATE(W405,X405,Y405)</f>
        <v>Подметание пола с предварительным увлажнениемнорма времени обслуживанияДо 50</v>
      </c>
      <c r="AA405" s="51">
        <v>0.32</v>
      </c>
    </row>
    <row r="406" spans="2:27" ht="5.25" hidden="1" customHeight="1">
      <c r="B406" s="54"/>
      <c r="C406" s="88"/>
      <c r="D406" s="89"/>
      <c r="E406" s="89"/>
      <c r="F406" s="89"/>
      <c r="G406" s="89"/>
      <c r="H406" s="89"/>
      <c r="I406" s="89"/>
      <c r="J406" s="89"/>
      <c r="K406" s="89"/>
      <c r="L406" s="90"/>
      <c r="M406" s="89"/>
      <c r="N406" s="18"/>
      <c r="O406" s="18"/>
      <c r="P406" s="18"/>
      <c r="Q406" s="18"/>
      <c r="R406" s="18"/>
      <c r="W406" s="37" t="s">
        <v>19</v>
      </c>
      <c r="X406" s="21" t="s">
        <v>11</v>
      </c>
      <c r="Y406" s="50" t="s">
        <v>62</v>
      </c>
      <c r="Z406" s="37" t="str">
        <f>CONCATENATE(W406,X406,Y406)</f>
        <v>Подметание пола с предварительным увлажнениемнорма времени обслуживания51-75</v>
      </c>
      <c r="AA406" s="51">
        <v>0.42</v>
      </c>
    </row>
    <row r="407" spans="2:27" ht="18.75" hidden="1">
      <c r="B407" s="54"/>
      <c r="C407" s="88" t="s">
        <v>94</v>
      </c>
      <c r="D407" s="89"/>
      <c r="E407" s="89"/>
      <c r="F407" s="100"/>
      <c r="G407" s="62"/>
      <c r="H407" s="62"/>
      <c r="I407" s="140"/>
      <c r="J407" s="89"/>
      <c r="K407" s="89"/>
      <c r="L407" s="90"/>
      <c r="M407" s="89"/>
      <c r="N407" s="18"/>
      <c r="O407" s="18"/>
      <c r="P407" s="18"/>
      <c r="Q407" s="18"/>
      <c r="R407" s="18"/>
      <c r="W407" s="37" t="s">
        <v>19</v>
      </c>
      <c r="X407" s="21" t="s">
        <v>11</v>
      </c>
      <c r="Y407" s="50" t="s">
        <v>63</v>
      </c>
      <c r="Z407" s="37" t="str">
        <f>CONCATENATE(W407,X407,Y407)</f>
        <v>Подметание пола с предварительным увлажнениемнорма времени обслуживания76-113</v>
      </c>
      <c r="AA407" s="51">
        <v>0.51</v>
      </c>
    </row>
    <row r="408" spans="2:27" ht="5.25" hidden="1" customHeight="1">
      <c r="B408" s="54"/>
      <c r="C408" s="88"/>
      <c r="D408" s="89"/>
      <c r="E408" s="89"/>
      <c r="F408" s="89"/>
      <c r="G408" s="89"/>
      <c r="H408" s="89"/>
      <c r="I408" s="89"/>
      <c r="J408" s="89"/>
      <c r="K408" s="89"/>
      <c r="L408" s="90"/>
      <c r="M408" s="89"/>
      <c r="N408" s="18"/>
      <c r="O408" s="18"/>
      <c r="P408" s="18"/>
      <c r="Q408" s="18"/>
      <c r="R408" s="18"/>
      <c r="W408" s="37" t="s">
        <v>19</v>
      </c>
      <c r="X408" s="21" t="s">
        <v>11</v>
      </c>
      <c r="Y408" s="50" t="s">
        <v>64</v>
      </c>
      <c r="Z408" s="37" t="str">
        <f>CONCATENATE(W408,X408,Y408)</f>
        <v>Подметание пола с предварительным увлажнениемнорма времени обслуживания114-170</v>
      </c>
      <c r="AA408" s="51">
        <v>0.66</v>
      </c>
    </row>
    <row r="409" spans="2:27" hidden="1">
      <c r="B409" s="54"/>
      <c r="C409" s="171" t="s">
        <v>27</v>
      </c>
      <c r="D409" s="172"/>
      <c r="E409" s="172"/>
      <c r="F409" s="172"/>
      <c r="G409" s="92"/>
      <c r="H409" s="141"/>
      <c r="I409" s="89"/>
      <c r="J409" s="89"/>
      <c r="K409" s="89"/>
      <c r="L409" s="90"/>
      <c r="M409" s="89"/>
      <c r="N409" s="18"/>
      <c r="O409" s="18"/>
      <c r="P409" s="18"/>
      <c r="Q409" s="18"/>
      <c r="R409" s="18"/>
      <c r="W409" s="37" t="s">
        <v>19</v>
      </c>
      <c r="X409" s="21" t="s">
        <v>10</v>
      </c>
      <c r="Y409" s="50" t="s">
        <v>70</v>
      </c>
      <c r="Z409" s="37" t="str">
        <f t="shared" ref="Z409:Z412" si="9">CONCATENATE(W409,X409,Y409)</f>
        <v>Подметание пола с предварительным увлажнениемнорма обслуживанияДо 50</v>
      </c>
      <c r="AA409" s="51">
        <v>2500</v>
      </c>
    </row>
    <row r="410" spans="2:27" ht="5.25" hidden="1" customHeight="1">
      <c r="B410" s="54"/>
      <c r="C410" s="88"/>
      <c r="D410" s="89"/>
      <c r="E410" s="89"/>
      <c r="F410" s="89"/>
      <c r="G410" s="89"/>
      <c r="H410" s="89"/>
      <c r="I410" s="89"/>
      <c r="J410" s="89"/>
      <c r="K410" s="89"/>
      <c r="L410" s="90"/>
      <c r="M410" s="89"/>
      <c r="N410" s="18"/>
      <c r="O410" s="18"/>
      <c r="P410" s="18"/>
      <c r="Q410" s="18"/>
      <c r="R410" s="18"/>
      <c r="W410" s="37" t="s">
        <v>19</v>
      </c>
      <c r="X410" s="21" t="s">
        <v>10</v>
      </c>
      <c r="Y410" s="50" t="s">
        <v>62</v>
      </c>
      <c r="Z410" s="37" t="str">
        <f t="shared" si="9"/>
        <v>Подметание пола с предварительным увлажнениемнорма обслуживания51-75</v>
      </c>
      <c r="AA410" s="51">
        <v>1905</v>
      </c>
    </row>
    <row r="411" spans="2:27" ht="31.5" hidden="1" customHeight="1">
      <c r="B411" s="54"/>
      <c r="C411" s="171" t="s">
        <v>68</v>
      </c>
      <c r="D411" s="172"/>
      <c r="E411" s="172"/>
      <c r="F411" s="172"/>
      <c r="G411" s="172"/>
      <c r="H411" s="172"/>
      <c r="I411" s="172"/>
      <c r="J411" s="172"/>
      <c r="K411" s="172"/>
      <c r="L411" s="142"/>
      <c r="M411" s="109"/>
      <c r="N411" s="44"/>
      <c r="O411" s="44"/>
      <c r="P411" s="44"/>
      <c r="Q411" s="44"/>
      <c r="R411" s="44"/>
      <c r="W411" s="37" t="s">
        <v>19</v>
      </c>
      <c r="X411" s="21" t="s">
        <v>10</v>
      </c>
      <c r="Y411" s="50" t="s">
        <v>63</v>
      </c>
      <c r="Z411" s="37" t="str">
        <f t="shared" si="9"/>
        <v>Подметание пола с предварительным увлажнениемнорма обслуживания76-113</v>
      </c>
      <c r="AA411" s="51">
        <v>1570</v>
      </c>
    </row>
    <row r="412" spans="2:27" ht="5.25" hidden="1" customHeight="1">
      <c r="B412" s="54"/>
      <c r="C412" s="88"/>
      <c r="D412" s="89"/>
      <c r="E412" s="89"/>
      <c r="F412" s="89"/>
      <c r="G412" s="89"/>
      <c r="H412" s="89"/>
      <c r="I412" s="89"/>
      <c r="J412" s="89"/>
      <c r="K412" s="89"/>
      <c r="L412" s="90"/>
      <c r="M412" s="89"/>
      <c r="N412" s="18"/>
      <c r="O412" s="18"/>
      <c r="P412" s="18"/>
      <c r="Q412" s="18"/>
      <c r="R412" s="18"/>
      <c r="W412" s="37" t="s">
        <v>19</v>
      </c>
      <c r="X412" s="21" t="s">
        <v>10</v>
      </c>
      <c r="Y412" s="50" t="s">
        <v>64</v>
      </c>
      <c r="Z412" s="37" t="str">
        <f t="shared" si="9"/>
        <v>Подметание пола с предварительным увлажнениемнорма обслуживания114-170</v>
      </c>
      <c r="AA412" s="51">
        <v>1210</v>
      </c>
    </row>
    <row r="413" spans="2:27" ht="15" hidden="1" customHeight="1">
      <c r="B413" s="54"/>
      <c r="C413" s="171" t="s">
        <v>28</v>
      </c>
      <c r="D413" s="172"/>
      <c r="E413" s="172"/>
      <c r="F413" s="172"/>
      <c r="G413" s="172"/>
      <c r="H413" s="172"/>
      <c r="I413" s="101">
        <f>IF(G409="",F407/100*H403*IF(L411="да",1.25,1),F407/100*H403*IFERROR(VLOOKUP('Коэффициенты повторяемости'!$K$47,'Коэффициенты повторяемости'!$O$3:$P$102,2,FALSE),0)*IF(L411="да",1.25,1))</f>
        <v>0</v>
      </c>
      <c r="J413" s="89"/>
      <c r="K413" s="89"/>
      <c r="L413" s="90"/>
      <c r="M413" s="89"/>
      <c r="N413" s="18"/>
      <c r="O413" s="18"/>
      <c r="P413" s="18"/>
      <c r="Q413" s="18"/>
      <c r="R413" s="18"/>
    </row>
    <row r="414" spans="2:27" ht="6" hidden="1" customHeight="1">
      <c r="B414" s="54"/>
      <c r="C414" s="88"/>
      <c r="D414" s="89"/>
      <c r="E414" s="89"/>
      <c r="F414" s="89"/>
      <c r="G414" s="89"/>
      <c r="H414" s="89"/>
      <c r="I414" s="89"/>
      <c r="J414" s="89"/>
      <c r="K414" s="89"/>
      <c r="L414" s="90"/>
      <c r="M414" s="89"/>
      <c r="N414" s="18"/>
      <c r="O414" s="18"/>
      <c r="P414" s="18"/>
      <c r="Q414" s="18"/>
      <c r="R414" s="18"/>
    </row>
    <row r="415" spans="2:27" ht="19.5" hidden="1" customHeight="1">
      <c r="B415" s="54"/>
      <c r="C415" s="175" t="s">
        <v>95</v>
      </c>
      <c r="D415" s="176"/>
      <c r="E415" s="176"/>
      <c r="F415" s="176"/>
      <c r="G415" s="176"/>
      <c r="H415" s="156">
        <f>IF(L405="",0,IF(L405&lt;1,IF(G409="",F405,F405*IFERROR(VLOOKUP('Коэффициенты повторяемости'!$K$48,'Коэффициенты повторяемости'!$O$3:$P$102,2,FALSE),0))*0.85*IF(L411="да",0.8,1),IF(L405&gt;=1,IF(G409="",F405,F405*IFERROR(VLOOKUP('Коэффициенты повторяемости'!$K$48,'Коэффициенты повторяемости'!$O$3:$P$102,2,FALSE),0))*IF(L411="да",0.8,1))))</f>
        <v>0</v>
      </c>
      <c r="I415" s="182" t="str">
        <f>IF(L405="","Укажите ширину прохода между оборудованием","")</f>
        <v>Укажите ширину прохода между оборудованием</v>
      </c>
      <c r="J415" s="182"/>
      <c r="K415" s="182"/>
      <c r="L415" s="183"/>
      <c r="M415" s="8"/>
      <c r="N415" s="20"/>
      <c r="O415" s="20"/>
      <c r="P415" s="20"/>
      <c r="Q415" s="20"/>
      <c r="R415" s="20"/>
    </row>
    <row r="416" spans="2:27" ht="6" hidden="1" customHeight="1">
      <c r="B416" s="54"/>
      <c r="C416" s="88"/>
      <c r="D416" s="89"/>
      <c r="E416" s="89"/>
      <c r="F416" s="89"/>
      <c r="G416" s="89"/>
      <c r="H416" s="89"/>
      <c r="I416" s="89"/>
      <c r="J416" s="89"/>
      <c r="K416" s="89"/>
      <c r="L416" s="90"/>
      <c r="M416" s="89"/>
      <c r="N416" s="18"/>
      <c r="O416" s="18"/>
      <c r="P416" s="18"/>
      <c r="Q416" s="18"/>
      <c r="R416" s="18"/>
    </row>
    <row r="417" spans="2:20" ht="17.25" hidden="1" customHeight="1">
      <c r="B417" s="54"/>
      <c r="C417" s="184" t="s">
        <v>39</v>
      </c>
      <c r="D417" s="185"/>
      <c r="E417" s="185"/>
      <c r="F417" s="185"/>
      <c r="G417" s="186"/>
      <c r="H417" s="186"/>
      <c r="I417" s="186"/>
      <c r="J417" s="186"/>
      <c r="K417" s="186"/>
      <c r="L417" s="187"/>
      <c r="M417" s="62"/>
      <c r="N417" s="91"/>
      <c r="O417" s="91"/>
      <c r="P417" s="91"/>
      <c r="Q417" s="91"/>
      <c r="R417" s="91"/>
    </row>
    <row r="418" spans="2:20" ht="6" hidden="1" customHeight="1">
      <c r="B418" s="54"/>
      <c r="C418" s="88"/>
      <c r="D418" s="89"/>
      <c r="E418" s="89"/>
      <c r="F418" s="89"/>
      <c r="G418" s="89"/>
      <c r="H418" s="89"/>
      <c r="I418" s="89"/>
      <c r="J418" s="89"/>
      <c r="K418" s="89"/>
      <c r="L418" s="90"/>
      <c r="M418" s="89"/>
      <c r="N418" s="18"/>
      <c r="O418" s="18"/>
      <c r="P418" s="18"/>
      <c r="Q418" s="18"/>
      <c r="R418" s="18"/>
    </row>
    <row r="419" spans="2:20" ht="18.75" hidden="1" customHeight="1">
      <c r="B419" s="54"/>
      <c r="C419" s="171" t="s">
        <v>66</v>
      </c>
      <c r="D419" s="172"/>
      <c r="E419" s="172"/>
      <c r="F419" s="172"/>
      <c r="G419" s="172"/>
      <c r="H419" s="172"/>
      <c r="I419" s="172"/>
      <c r="J419" s="172"/>
      <c r="K419" s="131"/>
      <c r="L419" s="139"/>
      <c r="M419" s="96"/>
      <c r="N419" s="97"/>
      <c r="O419" s="97"/>
      <c r="P419" s="97"/>
      <c r="Q419" s="97"/>
      <c r="R419" s="97"/>
    </row>
    <row r="420" spans="2:20" ht="4.5" hidden="1" customHeight="1">
      <c r="B420" s="54"/>
      <c r="C420" s="88"/>
      <c r="D420" s="89"/>
      <c r="E420" s="89"/>
      <c r="F420" s="89"/>
      <c r="G420" s="89"/>
      <c r="H420" s="89"/>
      <c r="I420" s="89"/>
      <c r="J420" s="89"/>
      <c r="K420" s="89"/>
      <c r="L420" s="90"/>
      <c r="M420" s="89"/>
      <c r="N420" s="18"/>
      <c r="O420" s="18"/>
      <c r="P420" s="18"/>
      <c r="Q420" s="18"/>
      <c r="R420" s="18"/>
    </row>
    <row r="421" spans="2:20" ht="20.25" hidden="1" customHeight="1">
      <c r="B421" s="54"/>
      <c r="C421" s="171" t="s">
        <v>92</v>
      </c>
      <c r="D421" s="172"/>
      <c r="E421" s="172"/>
      <c r="F421" s="172"/>
      <c r="G421" s="172"/>
      <c r="H421" s="93">
        <f>IFERROR(VLOOKUP($AB$397,$Z$397:$AA$412,2,FALSE),0)</f>
        <v>0</v>
      </c>
      <c r="I421" s="89"/>
      <c r="J421" s="89"/>
      <c r="K421" s="89"/>
      <c r="L421" s="90"/>
      <c r="M421" s="89"/>
      <c r="N421" s="18"/>
      <c r="O421" s="18"/>
      <c r="P421" s="18"/>
      <c r="Q421" s="18"/>
      <c r="R421" s="18"/>
      <c r="T421" s="21" t="s">
        <v>11</v>
      </c>
    </row>
    <row r="422" spans="2:20" ht="6.75" hidden="1" customHeight="1">
      <c r="B422" s="54"/>
      <c r="C422" s="88"/>
      <c r="D422" s="89"/>
      <c r="E422" s="89"/>
      <c r="F422" s="89"/>
      <c r="G422" s="89"/>
      <c r="H422" s="89"/>
      <c r="I422" s="89"/>
      <c r="J422" s="89"/>
      <c r="K422" s="89"/>
      <c r="L422" s="90"/>
      <c r="M422" s="89"/>
      <c r="N422" s="18"/>
      <c r="O422" s="18"/>
      <c r="P422" s="18"/>
      <c r="Q422" s="18"/>
      <c r="R422" s="18"/>
      <c r="T422" s="21" t="s">
        <v>10</v>
      </c>
    </row>
    <row r="423" spans="2:20" ht="20.25" hidden="1" customHeight="1">
      <c r="B423" s="54"/>
      <c r="C423" s="171" t="s">
        <v>93</v>
      </c>
      <c r="D423" s="172"/>
      <c r="E423" s="172"/>
      <c r="F423" s="112">
        <f>IFERROR(VLOOKUP(AB400,Z397:AA412,2,FALSE),0)</f>
        <v>0</v>
      </c>
      <c r="G423" s="172" t="s">
        <v>47</v>
      </c>
      <c r="H423" s="172"/>
      <c r="I423" s="172"/>
      <c r="J423" s="172"/>
      <c r="K423" s="172"/>
      <c r="L423" s="95"/>
      <c r="M423" s="96"/>
      <c r="N423" s="97"/>
      <c r="O423" s="97"/>
      <c r="P423" s="97"/>
      <c r="Q423" s="97"/>
      <c r="R423" s="97"/>
    </row>
    <row r="424" spans="2:20" ht="6.75" hidden="1" customHeight="1">
      <c r="B424" s="54"/>
      <c r="C424" s="88"/>
      <c r="D424" s="89"/>
      <c r="E424" s="89"/>
      <c r="F424" s="89"/>
      <c r="G424" s="89"/>
      <c r="H424" s="89"/>
      <c r="I424" s="89"/>
      <c r="J424" s="89"/>
      <c r="K424" s="89"/>
      <c r="L424" s="90"/>
      <c r="M424" s="89"/>
      <c r="N424" s="18"/>
      <c r="O424" s="18"/>
      <c r="P424" s="18"/>
      <c r="Q424" s="18"/>
      <c r="R424" s="18"/>
    </row>
    <row r="425" spans="2:20" ht="18.75" hidden="1">
      <c r="B425" s="54"/>
      <c r="C425" s="88" t="s">
        <v>94</v>
      </c>
      <c r="D425" s="89"/>
      <c r="E425" s="89"/>
      <c r="F425" s="100"/>
      <c r="G425" s="62"/>
      <c r="H425" s="62"/>
      <c r="I425" s="140"/>
      <c r="J425" s="89"/>
      <c r="K425" s="89"/>
      <c r="L425" s="90"/>
      <c r="M425" s="89"/>
      <c r="N425" s="18"/>
      <c r="O425" s="18"/>
      <c r="P425" s="18"/>
      <c r="Q425" s="18"/>
      <c r="R425" s="18"/>
    </row>
    <row r="426" spans="2:20" ht="5.25" hidden="1" customHeight="1">
      <c r="B426" s="54"/>
      <c r="C426" s="88"/>
      <c r="D426" s="89"/>
      <c r="E426" s="89"/>
      <c r="F426" s="89"/>
      <c r="G426" s="89"/>
      <c r="H426" s="89"/>
      <c r="I426" s="89"/>
      <c r="J426" s="89"/>
      <c r="K426" s="89"/>
      <c r="L426" s="90"/>
      <c r="M426" s="89"/>
      <c r="N426" s="18"/>
      <c r="O426" s="18"/>
      <c r="P426" s="18"/>
      <c r="Q426" s="18"/>
      <c r="R426" s="18"/>
    </row>
    <row r="427" spans="2:20" hidden="1">
      <c r="B427" s="54"/>
      <c r="C427" s="171" t="s">
        <v>27</v>
      </c>
      <c r="D427" s="172"/>
      <c r="E427" s="172"/>
      <c r="F427" s="172"/>
      <c r="G427" s="92"/>
      <c r="H427" s="141"/>
      <c r="I427" s="89"/>
      <c r="J427" s="89"/>
      <c r="K427" s="89"/>
      <c r="L427" s="90"/>
      <c r="M427" s="89"/>
      <c r="N427" s="18"/>
      <c r="O427" s="18"/>
      <c r="P427" s="18"/>
      <c r="Q427" s="18"/>
      <c r="R427" s="18"/>
    </row>
    <row r="428" spans="2:20" ht="5.25" hidden="1" customHeight="1">
      <c r="B428" s="54"/>
      <c r="C428" s="88"/>
      <c r="D428" s="89"/>
      <c r="E428" s="89"/>
      <c r="F428" s="89"/>
      <c r="G428" s="89"/>
      <c r="H428" s="89"/>
      <c r="I428" s="89"/>
      <c r="J428" s="89"/>
      <c r="K428" s="89"/>
      <c r="L428" s="90"/>
      <c r="M428" s="89"/>
      <c r="N428" s="18"/>
      <c r="O428" s="18"/>
      <c r="P428" s="18"/>
      <c r="Q428" s="18"/>
      <c r="R428" s="18"/>
    </row>
    <row r="429" spans="2:20" ht="33.75" hidden="1" customHeight="1">
      <c r="B429" s="54"/>
      <c r="C429" s="171" t="s">
        <v>68</v>
      </c>
      <c r="D429" s="172"/>
      <c r="E429" s="172"/>
      <c r="F429" s="172"/>
      <c r="G429" s="172"/>
      <c r="H429" s="172"/>
      <c r="I429" s="172"/>
      <c r="J429" s="172"/>
      <c r="K429" s="172"/>
      <c r="L429" s="142"/>
      <c r="M429" s="109"/>
      <c r="N429" s="44"/>
      <c r="O429" s="44"/>
      <c r="P429" s="44"/>
      <c r="Q429" s="44"/>
      <c r="R429" s="44"/>
    </row>
    <row r="430" spans="2:20" ht="6.75" hidden="1" customHeight="1">
      <c r="B430" s="54"/>
      <c r="C430" s="88"/>
      <c r="D430" s="89"/>
      <c r="E430" s="89"/>
      <c r="F430" s="89"/>
      <c r="G430" s="89"/>
      <c r="H430" s="89"/>
      <c r="I430" s="89"/>
      <c r="J430" s="89"/>
      <c r="K430" s="89"/>
      <c r="L430" s="90"/>
      <c r="M430" s="89"/>
      <c r="N430" s="18"/>
      <c r="O430" s="18"/>
      <c r="P430" s="18"/>
      <c r="Q430" s="18"/>
      <c r="R430" s="18"/>
    </row>
    <row r="431" spans="2:20" hidden="1">
      <c r="B431" s="54"/>
      <c r="C431" s="171" t="s">
        <v>28</v>
      </c>
      <c r="D431" s="172"/>
      <c r="E431" s="172"/>
      <c r="F431" s="172"/>
      <c r="G431" s="172"/>
      <c r="H431" s="172"/>
      <c r="I431" s="101">
        <f>IF(G427="",F425/100*H421*IF(L429="да",1.25,1),F425/100*H421*IFERROR(VLOOKUP('Коэффициенты повторяемости'!$K$49,'Коэффициенты повторяемости'!$O$3:$P$102,2,FALSE),0)*IF(L429="да",1.25,1))</f>
        <v>0</v>
      </c>
      <c r="J431" s="89"/>
      <c r="K431" s="89"/>
      <c r="L431" s="90"/>
      <c r="M431" s="89"/>
      <c r="N431" s="18"/>
      <c r="O431" s="18"/>
      <c r="P431" s="18"/>
      <c r="Q431" s="18"/>
      <c r="R431" s="18"/>
    </row>
    <row r="432" spans="2:20" ht="6" hidden="1" customHeight="1">
      <c r="B432" s="54"/>
      <c r="C432" s="88"/>
      <c r="D432" s="89"/>
      <c r="E432" s="89"/>
      <c r="F432" s="89"/>
      <c r="G432" s="89"/>
      <c r="H432" s="89"/>
      <c r="I432" s="89"/>
      <c r="J432" s="89"/>
      <c r="K432" s="89"/>
      <c r="L432" s="90"/>
      <c r="M432" s="89"/>
      <c r="N432" s="18"/>
      <c r="O432" s="18"/>
      <c r="P432" s="18"/>
      <c r="Q432" s="18"/>
      <c r="R432" s="18"/>
    </row>
    <row r="433" spans="2:28" ht="19.5" hidden="1" customHeight="1" thickBot="1">
      <c r="B433" s="54"/>
      <c r="C433" s="177" t="s">
        <v>95</v>
      </c>
      <c r="D433" s="178"/>
      <c r="E433" s="178"/>
      <c r="F433" s="178"/>
      <c r="G433" s="178"/>
      <c r="H433" s="157">
        <f>IF(L423="",0,IF(L423&lt;1,IF(G427="",F423,F423*IFERROR(VLOOKUP('Коэффициенты повторяемости'!$K$50,'Коэффициенты повторяемости'!$O$3:$P$102,2,FALSE),0))*0.85*IF(L429="да",0.8,1),IF(L423&gt;=1,IF(G427="",F423,F423*IFERROR(VLOOKUP('Коэффициенты повторяемости'!$K$50,'Коэффициенты повторяемости'!$O$3:$P$102,2,FALSE),0))*IF(L429="да",0.8,1))))</f>
        <v>0</v>
      </c>
      <c r="I433" s="182" t="str">
        <f>IF(L423="","Укажите ширину прохода между оборудованием","")</f>
        <v>Укажите ширину прохода между оборудованием</v>
      </c>
      <c r="J433" s="182"/>
      <c r="K433" s="182"/>
      <c r="L433" s="183"/>
      <c r="M433" s="8"/>
      <c r="N433" s="20"/>
      <c r="O433" s="20"/>
      <c r="P433" s="20"/>
      <c r="Q433" s="20"/>
      <c r="R433" s="20"/>
    </row>
    <row r="434" spans="2:28" ht="8.25" customHeight="1" collapsed="1" thickBot="1"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</row>
    <row r="435" spans="2:28" ht="16.5" thickBot="1">
      <c r="B435" s="54"/>
      <c r="C435" s="179" t="s">
        <v>71</v>
      </c>
      <c r="D435" s="180"/>
      <c r="E435" s="180"/>
      <c r="F435" s="180"/>
      <c r="G435" s="180"/>
      <c r="H435" s="180"/>
      <c r="I435" s="180"/>
      <c r="J435" s="180"/>
      <c r="K435" s="180"/>
      <c r="L435" s="181"/>
      <c r="M435" s="85"/>
      <c r="N435" s="86"/>
      <c r="O435" s="86"/>
      <c r="P435" s="86"/>
      <c r="Q435" s="86"/>
      <c r="R435" s="86"/>
    </row>
    <row r="436" spans="2:28" ht="6" customHeight="1">
      <c r="B436" s="54"/>
      <c r="C436" s="88"/>
      <c r="D436" s="89"/>
      <c r="E436" s="89"/>
      <c r="F436" s="89"/>
      <c r="G436" s="89"/>
      <c r="H436" s="89"/>
      <c r="I436" s="89"/>
      <c r="J436" s="89"/>
      <c r="K436" s="89"/>
      <c r="L436" s="90"/>
      <c r="M436" s="89"/>
      <c r="N436" s="18"/>
      <c r="O436" s="18"/>
      <c r="P436" s="18"/>
      <c r="Q436" s="18"/>
      <c r="R436" s="18"/>
      <c r="U436" s="37" t="s">
        <v>72</v>
      </c>
      <c r="V436" s="51">
        <v>1</v>
      </c>
      <c r="W436" s="39" t="s">
        <v>72</v>
      </c>
      <c r="X436" s="24" t="s">
        <v>11</v>
      </c>
      <c r="Y436" s="42">
        <v>1</v>
      </c>
      <c r="Z436" s="51" t="str">
        <f>CONCATENATE(W436,X436,Y436)</f>
        <v>Мытье стен, панелей, колонн, облицованных кафельной плиткойнорма времени обслуживания1</v>
      </c>
      <c r="AA436" s="51">
        <v>3.8</v>
      </c>
      <c r="AB436" s="143" t="str">
        <f>CONCATENATE(G439,T439,G437)</f>
        <v>норма времени обслуживания</v>
      </c>
    </row>
    <row r="437" spans="2:28" ht="16.5" hidden="1" outlineLevel="1" thickBot="1">
      <c r="B437" s="54"/>
      <c r="C437" s="169" t="s">
        <v>12</v>
      </c>
      <c r="D437" s="170"/>
      <c r="E437" s="170"/>
      <c r="F437" s="170"/>
      <c r="G437" s="144"/>
      <c r="H437" s="117"/>
      <c r="I437" s="117"/>
      <c r="J437" s="117"/>
      <c r="K437" s="117"/>
      <c r="L437" s="118"/>
      <c r="M437" s="89"/>
      <c r="N437" s="18"/>
      <c r="O437" s="18"/>
      <c r="P437" s="18"/>
      <c r="Q437" s="18"/>
      <c r="R437" s="18"/>
      <c r="U437" s="37" t="s">
        <v>73</v>
      </c>
      <c r="V437" s="51"/>
      <c r="W437" s="43" t="s">
        <v>72</v>
      </c>
      <c r="X437" s="21" t="s">
        <v>11</v>
      </c>
      <c r="Y437" s="45">
        <v>2</v>
      </c>
      <c r="Z437" s="51" t="str">
        <f t="shared" ref="Z437:Z455" si="10">CONCATENATE(W437,X437,Y437)</f>
        <v>Мытье стен, панелей, колонн, облицованных кафельной плиткойнорма времени обслуживания2</v>
      </c>
      <c r="AA437" s="51">
        <v>4.5599999999999996</v>
      </c>
      <c r="AB437" s="145" t="str">
        <f>CONCATENATE(G439,T440,G437)</f>
        <v>норма обслуживания</v>
      </c>
    </row>
    <row r="438" spans="2:28" ht="7.5" hidden="1" customHeight="1" outlineLevel="1">
      <c r="B438" s="54"/>
      <c r="C438" s="88"/>
      <c r="D438" s="89"/>
      <c r="E438" s="89"/>
      <c r="F438" s="89"/>
      <c r="G438" s="89"/>
      <c r="H438" s="89"/>
      <c r="I438" s="89"/>
      <c r="J438" s="89"/>
      <c r="K438" s="89"/>
      <c r="L438" s="90"/>
      <c r="M438" s="89"/>
      <c r="N438" s="18"/>
      <c r="O438" s="18"/>
      <c r="P438" s="18"/>
      <c r="Q438" s="18"/>
      <c r="R438" s="18"/>
      <c r="V438" s="51">
        <v>2</v>
      </c>
      <c r="W438" s="43" t="s">
        <v>72</v>
      </c>
      <c r="X438" s="21" t="s">
        <v>11</v>
      </c>
      <c r="Y438" s="45">
        <v>3</v>
      </c>
      <c r="Z438" s="51" t="str">
        <f t="shared" si="10"/>
        <v>Мытье стен, панелей, колонн, облицованных кафельной плиткойнорма времени обслуживания3</v>
      </c>
      <c r="AA438" s="51">
        <v>3.8</v>
      </c>
      <c r="AB438" s="143" t="str">
        <f>CONCATENATE(G455,T455,G453)</f>
        <v>норма времени обслуживания</v>
      </c>
    </row>
    <row r="439" spans="2:28" ht="33" hidden="1" customHeight="1" outlineLevel="1" thickBot="1">
      <c r="B439" s="54"/>
      <c r="C439" s="171" t="s">
        <v>39</v>
      </c>
      <c r="D439" s="172"/>
      <c r="E439" s="172"/>
      <c r="F439" s="172"/>
      <c r="G439" s="173"/>
      <c r="H439" s="173"/>
      <c r="I439" s="173"/>
      <c r="J439" s="173"/>
      <c r="K439" s="173"/>
      <c r="L439" s="174"/>
      <c r="M439" s="62"/>
      <c r="N439" s="91"/>
      <c r="O439" s="91"/>
      <c r="P439" s="91"/>
      <c r="Q439" s="91"/>
      <c r="R439" s="91"/>
      <c r="T439" s="21" t="s">
        <v>11</v>
      </c>
      <c r="V439" s="51"/>
      <c r="W439" s="43" t="s">
        <v>72</v>
      </c>
      <c r="X439" s="21" t="s">
        <v>11</v>
      </c>
      <c r="Y439" s="45">
        <v>4</v>
      </c>
      <c r="Z439" s="51" t="str">
        <f t="shared" si="10"/>
        <v>Мытье стен, панелей, колонн, облицованных кафельной плиткойнорма времени обслуживания4</v>
      </c>
      <c r="AA439" s="51">
        <v>4.5599999999999996</v>
      </c>
      <c r="AB439" s="145" t="str">
        <f>CONCATENATE(G455,T456,G453)</f>
        <v>норма обслуживания</v>
      </c>
    </row>
    <row r="440" spans="2:28" ht="6.75" hidden="1" customHeight="1" outlineLevel="1" thickBot="1">
      <c r="B440" s="54"/>
      <c r="C440" s="88"/>
      <c r="D440" s="89"/>
      <c r="E440" s="89"/>
      <c r="F440" s="89"/>
      <c r="G440" s="89"/>
      <c r="H440" s="89"/>
      <c r="I440" s="89"/>
      <c r="J440" s="89"/>
      <c r="K440" s="89"/>
      <c r="L440" s="90"/>
      <c r="M440" s="89"/>
      <c r="N440" s="18"/>
      <c r="O440" s="18"/>
      <c r="P440" s="18"/>
      <c r="Q440" s="18"/>
      <c r="R440" s="18"/>
      <c r="T440" s="21" t="s">
        <v>10</v>
      </c>
      <c r="V440" s="51">
        <v>3</v>
      </c>
      <c r="W440" s="46" t="s">
        <v>72</v>
      </c>
      <c r="X440" s="29" t="s">
        <v>11</v>
      </c>
      <c r="Y440" s="48">
        <v>5</v>
      </c>
      <c r="Z440" s="51" t="str">
        <f t="shared" si="10"/>
        <v>Мытье стен, панелей, колонн, облицованных кафельной плиткойнорма времени обслуживания5</v>
      </c>
      <c r="AA440" s="51">
        <v>4.5599999999999996</v>
      </c>
      <c r="AB440" s="143" t="str">
        <f>CONCATENATE(G471,T471,G469)</f>
        <v>норма времени обслуживания</v>
      </c>
    </row>
    <row r="441" spans="2:28" ht="20.25" hidden="1" customHeight="1" outlineLevel="1" thickBot="1">
      <c r="B441" s="54"/>
      <c r="C441" s="171" t="s">
        <v>92</v>
      </c>
      <c r="D441" s="172"/>
      <c r="E441" s="172"/>
      <c r="F441" s="172"/>
      <c r="G441" s="172"/>
      <c r="H441" s="93">
        <f>IFERROR(VLOOKUP(AB436,$Z$436:$AA$455,2,FALSE),0)</f>
        <v>0</v>
      </c>
      <c r="I441" s="89"/>
      <c r="J441" s="89"/>
      <c r="K441" s="89"/>
      <c r="L441" s="90"/>
      <c r="M441" s="89"/>
      <c r="N441" s="18"/>
      <c r="O441" s="18"/>
      <c r="P441" s="18"/>
      <c r="Q441" s="18"/>
      <c r="R441" s="18"/>
      <c r="V441" s="51"/>
      <c r="W441" s="39" t="s">
        <v>72</v>
      </c>
      <c r="X441" s="24" t="s">
        <v>10</v>
      </c>
      <c r="Y441" s="42">
        <v>1</v>
      </c>
      <c r="Z441" s="51" t="str">
        <f t="shared" si="10"/>
        <v>Мытье стен, панелей, колонн, облицованных кафельной плиткойнорма обслуживания1</v>
      </c>
      <c r="AA441" s="51">
        <v>210</v>
      </c>
      <c r="AB441" s="145" t="str">
        <f>CONCATENATE(G471,T472,G469)</f>
        <v>норма обслуживания</v>
      </c>
    </row>
    <row r="442" spans="2:28" ht="8.25" hidden="1" customHeight="1" outlineLevel="1">
      <c r="B442" s="54"/>
      <c r="C442" s="88"/>
      <c r="D442" s="89"/>
      <c r="E442" s="89"/>
      <c r="F442" s="89"/>
      <c r="G442" s="89"/>
      <c r="H442" s="89"/>
      <c r="I442" s="89"/>
      <c r="J442" s="89"/>
      <c r="K442" s="89"/>
      <c r="L442" s="90"/>
      <c r="M442" s="89"/>
      <c r="N442" s="18"/>
      <c r="O442" s="18"/>
      <c r="P442" s="18"/>
      <c r="Q442" s="18"/>
      <c r="R442" s="18"/>
      <c r="V442" s="51">
        <v>4</v>
      </c>
      <c r="W442" s="43" t="s">
        <v>72</v>
      </c>
      <c r="X442" s="21" t="s">
        <v>10</v>
      </c>
      <c r="Y442" s="45">
        <v>2</v>
      </c>
      <c r="Z442" s="51" t="str">
        <f t="shared" si="10"/>
        <v>Мытье стен, панелей, колонн, облицованных кафельной плиткойнорма обслуживания2</v>
      </c>
      <c r="AA442" s="51">
        <v>175</v>
      </c>
      <c r="AB442" s="143" t="str">
        <f>CONCATENATE(G487,T487,G485)</f>
        <v>норма времени обслуживания</v>
      </c>
    </row>
    <row r="443" spans="2:28" ht="19.5" hidden="1" customHeight="1" outlineLevel="1" thickBot="1">
      <c r="B443" s="54"/>
      <c r="C443" s="171" t="s">
        <v>93</v>
      </c>
      <c r="D443" s="172"/>
      <c r="E443" s="172"/>
      <c r="F443" s="112">
        <f>IFERROR(VLOOKUP(AB437,$Z$436:$AA$455,2,FALSE),0)</f>
        <v>0</v>
      </c>
      <c r="G443" s="172"/>
      <c r="H443" s="172"/>
      <c r="I443" s="172"/>
      <c r="J443" s="172"/>
      <c r="K443" s="172"/>
      <c r="L443" s="90"/>
      <c r="M443" s="89"/>
      <c r="N443" s="18"/>
      <c r="O443" s="18"/>
      <c r="P443" s="18"/>
      <c r="Q443" s="18"/>
      <c r="R443" s="18"/>
      <c r="V443" s="51"/>
      <c r="W443" s="43" t="s">
        <v>72</v>
      </c>
      <c r="X443" s="21" t="s">
        <v>10</v>
      </c>
      <c r="Y443" s="45">
        <v>3</v>
      </c>
      <c r="Z443" s="51" t="str">
        <f t="shared" si="10"/>
        <v>Мытье стен, панелей, колонн, облицованных кафельной плиткойнорма обслуживания3</v>
      </c>
      <c r="AA443" s="51">
        <v>210</v>
      </c>
      <c r="AB443" s="145" t="str">
        <f>CONCATENATE(G487,T488,G485)</f>
        <v>норма обслуживания</v>
      </c>
    </row>
    <row r="444" spans="2:28" ht="6.75" hidden="1" customHeight="1" outlineLevel="1">
      <c r="B444" s="54"/>
      <c r="C444" s="88"/>
      <c r="D444" s="89"/>
      <c r="E444" s="89"/>
      <c r="F444" s="89"/>
      <c r="G444" s="89"/>
      <c r="H444" s="89"/>
      <c r="I444" s="89"/>
      <c r="J444" s="89"/>
      <c r="K444" s="89"/>
      <c r="L444" s="90"/>
      <c r="M444" s="89"/>
      <c r="N444" s="18"/>
      <c r="O444" s="18"/>
      <c r="P444" s="18"/>
      <c r="Q444" s="18"/>
      <c r="R444" s="18"/>
      <c r="V444" s="51">
        <v>5</v>
      </c>
      <c r="W444" s="43" t="s">
        <v>72</v>
      </c>
      <c r="X444" s="21" t="s">
        <v>10</v>
      </c>
      <c r="Y444" s="45">
        <v>4</v>
      </c>
      <c r="Z444" s="51" t="str">
        <f t="shared" si="10"/>
        <v>Мытье стен, панелей, колонн, облицованных кафельной плиткойнорма обслуживания4</v>
      </c>
      <c r="AA444" s="51">
        <v>175</v>
      </c>
      <c r="AB444" s="143" t="str">
        <f>CONCATENATE(G503,T503,G501)</f>
        <v>норма времени обслуживания</v>
      </c>
    </row>
    <row r="445" spans="2:28" ht="18" hidden="1" customHeight="1" outlineLevel="1" thickBot="1">
      <c r="B445" s="54"/>
      <c r="C445" s="88" t="s">
        <v>99</v>
      </c>
      <c r="D445" s="89"/>
      <c r="E445" s="100"/>
      <c r="F445" s="89"/>
      <c r="G445" s="62"/>
      <c r="H445" s="62"/>
      <c r="I445" s="140"/>
      <c r="J445" s="89"/>
      <c r="K445" s="89"/>
      <c r="L445" s="90"/>
      <c r="M445" s="89"/>
      <c r="N445" s="18"/>
      <c r="O445" s="18"/>
      <c r="P445" s="18"/>
      <c r="Q445" s="18"/>
      <c r="R445" s="18"/>
      <c r="W445" s="46" t="s">
        <v>72</v>
      </c>
      <c r="X445" s="29" t="s">
        <v>10</v>
      </c>
      <c r="Y445" s="48">
        <v>5</v>
      </c>
      <c r="Z445" s="51" t="str">
        <f t="shared" si="10"/>
        <v>Мытье стен, панелей, колонн, облицованных кафельной плиткойнорма обслуживания5</v>
      </c>
      <c r="AA445" s="51">
        <v>175</v>
      </c>
      <c r="AB445" s="145" t="str">
        <f>CONCATENATE(G503,T504,G501)</f>
        <v>норма обслуживания</v>
      </c>
    </row>
    <row r="446" spans="2:28" ht="6.75" hidden="1" customHeight="1" outlineLevel="1">
      <c r="B446" s="54"/>
      <c r="C446" s="88"/>
      <c r="D446" s="89"/>
      <c r="E446" s="89"/>
      <c r="F446" s="89"/>
      <c r="G446" s="89"/>
      <c r="H446" s="89"/>
      <c r="I446" s="89"/>
      <c r="J446" s="89"/>
      <c r="K446" s="89"/>
      <c r="L446" s="90"/>
      <c r="M446" s="89"/>
      <c r="N446" s="18"/>
      <c r="O446" s="18"/>
      <c r="P446" s="18"/>
      <c r="Q446" s="18"/>
      <c r="R446" s="18"/>
      <c r="W446" s="39" t="s">
        <v>73</v>
      </c>
      <c r="X446" s="24" t="s">
        <v>11</v>
      </c>
      <c r="Y446" s="42">
        <v>1</v>
      </c>
      <c r="Z446" s="51" t="str">
        <f t="shared" si="10"/>
        <v>Обметание стен, панелей, колонннорма времени обслуживания1</v>
      </c>
      <c r="AA446" s="51">
        <v>0.5</v>
      </c>
    </row>
    <row r="447" spans="2:28" hidden="1" outlineLevel="1">
      <c r="B447" s="54"/>
      <c r="C447" s="171" t="s">
        <v>27</v>
      </c>
      <c r="D447" s="172"/>
      <c r="E447" s="172"/>
      <c r="F447" s="172"/>
      <c r="G447" s="92"/>
      <c r="H447" s="89"/>
      <c r="I447" s="89"/>
      <c r="J447" s="89"/>
      <c r="K447" s="89"/>
      <c r="L447" s="90"/>
      <c r="M447" s="89"/>
      <c r="N447" s="18"/>
      <c r="O447" s="18"/>
      <c r="P447" s="18"/>
      <c r="Q447" s="18"/>
      <c r="R447" s="18"/>
      <c r="W447" s="43" t="s">
        <v>73</v>
      </c>
      <c r="X447" s="21" t="s">
        <v>11</v>
      </c>
      <c r="Y447" s="45">
        <v>2</v>
      </c>
      <c r="Z447" s="51" t="str">
        <f t="shared" si="10"/>
        <v>Обметание стен, панелей, колонннорма времени обслуживания2</v>
      </c>
      <c r="AA447" s="51">
        <v>0.6</v>
      </c>
    </row>
    <row r="448" spans="2:28" ht="6" hidden="1" customHeight="1" outlineLevel="1">
      <c r="B448" s="54"/>
      <c r="C448" s="88"/>
      <c r="D448" s="89"/>
      <c r="E448" s="89"/>
      <c r="F448" s="89"/>
      <c r="G448" s="89"/>
      <c r="H448" s="89"/>
      <c r="I448" s="89"/>
      <c r="J448" s="89"/>
      <c r="K448" s="89"/>
      <c r="L448" s="90"/>
      <c r="M448" s="89"/>
      <c r="N448" s="18"/>
      <c r="O448" s="18"/>
      <c r="P448" s="18"/>
      <c r="Q448" s="18"/>
      <c r="R448" s="18"/>
      <c r="W448" s="43" t="s">
        <v>73</v>
      </c>
      <c r="X448" s="21" t="s">
        <v>11</v>
      </c>
      <c r="Y448" s="45">
        <v>3</v>
      </c>
      <c r="Z448" s="51" t="str">
        <f t="shared" si="10"/>
        <v>Обметание стен, панелей, колонннорма времени обслуживания3</v>
      </c>
      <c r="AA448" s="51">
        <v>0.5</v>
      </c>
    </row>
    <row r="449" spans="2:27" hidden="1" outlineLevel="1">
      <c r="B449" s="54"/>
      <c r="C449" s="171" t="s">
        <v>28</v>
      </c>
      <c r="D449" s="172"/>
      <c r="E449" s="172"/>
      <c r="F449" s="172"/>
      <c r="G449" s="172"/>
      <c r="H449" s="172"/>
      <c r="I449" s="101">
        <f>IF(G447="",E445/100*H441,E445/100*H441*IFERROR(VLOOKUP('Коэффициенты повторяемости'!$K$51,'Коэффициенты повторяемости'!$O$3:$P$102,2,FALSE),0))</f>
        <v>0</v>
      </c>
      <c r="J449" s="89"/>
      <c r="K449" s="89"/>
      <c r="L449" s="90"/>
      <c r="M449" s="89"/>
      <c r="N449" s="18"/>
      <c r="O449" s="18"/>
      <c r="P449" s="18"/>
      <c r="Q449" s="18"/>
      <c r="R449" s="18"/>
      <c r="W449" s="43" t="s">
        <v>73</v>
      </c>
      <c r="X449" s="21" t="s">
        <v>11</v>
      </c>
      <c r="Y449" s="45">
        <v>4</v>
      </c>
      <c r="Z449" s="51" t="str">
        <f t="shared" si="10"/>
        <v>Обметание стен, панелей, колонннорма времени обслуживания4</v>
      </c>
      <c r="AA449" s="51">
        <v>0.6</v>
      </c>
    </row>
    <row r="450" spans="2:27" ht="6" hidden="1" customHeight="1" outlineLevel="1" thickBot="1">
      <c r="B450" s="54"/>
      <c r="C450" s="88"/>
      <c r="D450" s="89"/>
      <c r="E450" s="89"/>
      <c r="F450" s="89"/>
      <c r="G450" s="89"/>
      <c r="H450" s="89"/>
      <c r="I450" s="89"/>
      <c r="J450" s="89"/>
      <c r="K450" s="89"/>
      <c r="L450" s="90"/>
      <c r="M450" s="89"/>
      <c r="N450" s="18"/>
      <c r="O450" s="18"/>
      <c r="P450" s="18"/>
      <c r="Q450" s="18"/>
      <c r="R450" s="18"/>
      <c r="W450" s="46" t="s">
        <v>73</v>
      </c>
      <c r="X450" s="29" t="s">
        <v>11</v>
      </c>
      <c r="Y450" s="48">
        <v>5</v>
      </c>
      <c r="Z450" s="51" t="str">
        <f t="shared" si="10"/>
        <v>Обметание стен, панелей, колонннорма времени обслуживания5</v>
      </c>
      <c r="AA450" s="51">
        <v>0.6</v>
      </c>
    </row>
    <row r="451" spans="2:27" ht="21.75" hidden="1" customHeight="1" outlineLevel="1">
      <c r="B451" s="54"/>
      <c r="C451" s="175" t="s">
        <v>95</v>
      </c>
      <c r="D451" s="176"/>
      <c r="E451" s="176"/>
      <c r="F451" s="176"/>
      <c r="G451" s="176"/>
      <c r="H451" s="102">
        <f>IF(G447="",F443,F443*IFERROR(VLOOKUP('Коэффициенты повторяемости'!$K$52,'Коэффициенты повторяемости'!$O$3:$P$102,2,FALSE),0))</f>
        <v>0</v>
      </c>
      <c r="I451" s="63"/>
      <c r="J451" s="133"/>
      <c r="K451" s="133"/>
      <c r="L451" s="134"/>
      <c r="M451" s="89"/>
      <c r="N451" s="18"/>
      <c r="O451" s="18"/>
      <c r="P451" s="18"/>
      <c r="Q451" s="18"/>
      <c r="R451" s="18"/>
      <c r="W451" s="39" t="s">
        <v>73</v>
      </c>
      <c r="X451" s="24" t="s">
        <v>10</v>
      </c>
      <c r="Y451" s="42">
        <v>1</v>
      </c>
      <c r="Z451" s="51" t="str">
        <f t="shared" si="10"/>
        <v>Обметание стен, панелей, колонннорма обслуживания1</v>
      </c>
      <c r="AA451" s="51">
        <v>1600</v>
      </c>
    </row>
    <row r="452" spans="2:27" collapsed="1">
      <c r="B452" s="54"/>
      <c r="C452" s="88"/>
      <c r="D452" s="89"/>
      <c r="E452" s="89"/>
      <c r="F452" s="89"/>
      <c r="G452" s="89"/>
      <c r="H452" s="89"/>
      <c r="I452" s="89"/>
      <c r="J452" s="89"/>
      <c r="K452" s="89"/>
      <c r="L452" s="90"/>
      <c r="M452" s="89"/>
      <c r="N452" s="18"/>
      <c r="O452" s="18"/>
      <c r="P452" s="18"/>
      <c r="Q452" s="18"/>
      <c r="R452" s="18"/>
      <c r="W452" s="43" t="s">
        <v>73</v>
      </c>
      <c r="X452" s="21" t="s">
        <v>10</v>
      </c>
      <c r="Y452" s="45">
        <v>2</v>
      </c>
      <c r="Z452" s="51" t="str">
        <f t="shared" si="10"/>
        <v>Обметание стен, панелей, колонннорма обслуживания2</v>
      </c>
      <c r="AA452" s="51">
        <v>1330</v>
      </c>
    </row>
    <row r="453" spans="2:27" hidden="1" outlineLevel="1">
      <c r="B453" s="54"/>
      <c r="C453" s="169" t="s">
        <v>12</v>
      </c>
      <c r="D453" s="170"/>
      <c r="E453" s="170"/>
      <c r="F453" s="170"/>
      <c r="G453" s="144"/>
      <c r="H453" s="117"/>
      <c r="I453" s="117"/>
      <c r="J453" s="117"/>
      <c r="K453" s="117"/>
      <c r="L453" s="118"/>
      <c r="M453" s="89"/>
      <c r="N453" s="18"/>
      <c r="O453" s="18"/>
      <c r="P453" s="18"/>
      <c r="Q453" s="18"/>
      <c r="R453" s="18"/>
      <c r="W453" s="43" t="s">
        <v>73</v>
      </c>
      <c r="X453" s="21" t="s">
        <v>10</v>
      </c>
      <c r="Y453" s="45">
        <v>3</v>
      </c>
      <c r="Z453" s="51" t="str">
        <f t="shared" si="10"/>
        <v>Обметание стен, панелей, колонннорма обслуживания3</v>
      </c>
      <c r="AA453" s="51">
        <v>1600</v>
      </c>
    </row>
    <row r="454" spans="2:27" ht="7.5" hidden="1" customHeight="1" outlineLevel="1">
      <c r="B454" s="54"/>
      <c r="C454" s="88"/>
      <c r="D454" s="89"/>
      <c r="E454" s="89"/>
      <c r="F454" s="89"/>
      <c r="G454" s="89"/>
      <c r="H454" s="89"/>
      <c r="I454" s="89"/>
      <c r="J454" s="89"/>
      <c r="K454" s="89"/>
      <c r="L454" s="90"/>
      <c r="M454" s="89"/>
      <c r="N454" s="18"/>
      <c r="O454" s="18"/>
      <c r="P454" s="18"/>
      <c r="Q454" s="18"/>
      <c r="R454" s="18"/>
      <c r="W454" s="43" t="s">
        <v>73</v>
      </c>
      <c r="X454" s="21" t="s">
        <v>10</v>
      </c>
      <c r="Y454" s="45">
        <v>4</v>
      </c>
      <c r="Z454" s="51" t="str">
        <f t="shared" si="10"/>
        <v>Обметание стен, панелей, колонннорма обслуживания4</v>
      </c>
      <c r="AA454" s="51">
        <v>1330</v>
      </c>
    </row>
    <row r="455" spans="2:27" ht="30" hidden="1" customHeight="1" outlineLevel="1" thickBot="1">
      <c r="B455" s="54"/>
      <c r="C455" s="171" t="s">
        <v>39</v>
      </c>
      <c r="D455" s="172"/>
      <c r="E455" s="172"/>
      <c r="F455" s="172"/>
      <c r="G455" s="173"/>
      <c r="H455" s="173"/>
      <c r="I455" s="173"/>
      <c r="J455" s="173"/>
      <c r="K455" s="173"/>
      <c r="L455" s="174"/>
      <c r="M455" s="62"/>
      <c r="N455" s="91"/>
      <c r="O455" s="91"/>
      <c r="P455" s="91"/>
      <c r="Q455" s="91"/>
      <c r="R455" s="91"/>
      <c r="T455" s="21" t="s">
        <v>11</v>
      </c>
      <c r="W455" s="46" t="s">
        <v>73</v>
      </c>
      <c r="X455" s="29" t="s">
        <v>10</v>
      </c>
      <c r="Y455" s="48">
        <v>5</v>
      </c>
      <c r="Z455" s="51" t="str">
        <f t="shared" si="10"/>
        <v>Обметание стен, панелей, колонннорма обслуживания5</v>
      </c>
      <c r="AA455" s="51">
        <v>1330</v>
      </c>
    </row>
    <row r="456" spans="2:27" ht="4.5" hidden="1" customHeight="1" outlineLevel="1">
      <c r="B456" s="54"/>
      <c r="C456" s="88"/>
      <c r="D456" s="89"/>
      <c r="E456" s="89"/>
      <c r="F456" s="89"/>
      <c r="G456" s="89"/>
      <c r="H456" s="89"/>
      <c r="I456" s="89"/>
      <c r="J456" s="89"/>
      <c r="K456" s="89"/>
      <c r="L456" s="90"/>
      <c r="M456" s="89"/>
      <c r="N456" s="18"/>
      <c r="O456" s="18"/>
      <c r="P456" s="18"/>
      <c r="Q456" s="18"/>
      <c r="R456" s="18"/>
      <c r="T456" s="21" t="s">
        <v>10</v>
      </c>
    </row>
    <row r="457" spans="2:27" ht="19.5" hidden="1" customHeight="1" outlineLevel="1">
      <c r="B457" s="54"/>
      <c r="C457" s="171" t="s">
        <v>92</v>
      </c>
      <c r="D457" s="172"/>
      <c r="E457" s="172"/>
      <c r="F457" s="172"/>
      <c r="G457" s="172"/>
      <c r="H457" s="93">
        <f>IFERROR(VLOOKUP(AB438,$Z$436:$AA$455,2,FALSE),0)</f>
        <v>0</v>
      </c>
      <c r="I457" s="89"/>
      <c r="J457" s="89"/>
      <c r="K457" s="89"/>
      <c r="L457" s="90"/>
      <c r="M457" s="89"/>
      <c r="N457" s="18"/>
      <c r="O457" s="18"/>
      <c r="P457" s="18"/>
      <c r="Q457" s="18"/>
      <c r="R457" s="18"/>
    </row>
    <row r="458" spans="2:27" ht="7.5" hidden="1" customHeight="1" outlineLevel="1">
      <c r="B458" s="54"/>
      <c r="C458" s="88"/>
      <c r="D458" s="89"/>
      <c r="E458" s="89"/>
      <c r="F458" s="89"/>
      <c r="G458" s="89"/>
      <c r="H458" s="89"/>
      <c r="I458" s="89"/>
      <c r="J458" s="89"/>
      <c r="K458" s="89"/>
      <c r="L458" s="90"/>
      <c r="M458" s="89"/>
      <c r="N458" s="18"/>
      <c r="O458" s="18"/>
      <c r="P458" s="18"/>
      <c r="Q458" s="18"/>
      <c r="R458" s="18"/>
    </row>
    <row r="459" spans="2:27" ht="18" hidden="1" customHeight="1" outlineLevel="1">
      <c r="B459" s="54"/>
      <c r="C459" s="171" t="s">
        <v>93</v>
      </c>
      <c r="D459" s="172"/>
      <c r="E459" s="172"/>
      <c r="F459" s="112">
        <f>IFERROR(VLOOKUP(AB439,$Z$436:$AA$455,2,FALSE),0)</f>
        <v>0</v>
      </c>
      <c r="G459" s="172"/>
      <c r="H459" s="172"/>
      <c r="I459" s="172"/>
      <c r="J459" s="172"/>
      <c r="K459" s="172"/>
      <c r="L459" s="90"/>
      <c r="M459" s="89"/>
      <c r="N459" s="18"/>
      <c r="O459" s="18"/>
      <c r="P459" s="18"/>
      <c r="Q459" s="18"/>
      <c r="R459" s="18"/>
    </row>
    <row r="460" spans="2:27" ht="6" hidden="1" customHeight="1" outlineLevel="1">
      <c r="B460" s="54"/>
      <c r="C460" s="88"/>
      <c r="D460" s="89"/>
      <c r="E460" s="89"/>
      <c r="F460" s="89"/>
      <c r="G460" s="89"/>
      <c r="H460" s="89"/>
      <c r="I460" s="89"/>
      <c r="J460" s="89"/>
      <c r="K460" s="89"/>
      <c r="L460" s="90"/>
      <c r="M460" s="89"/>
      <c r="N460" s="18"/>
      <c r="O460" s="18"/>
      <c r="P460" s="18"/>
      <c r="Q460" s="18"/>
      <c r="R460" s="18"/>
    </row>
    <row r="461" spans="2:27" ht="18.75" hidden="1" outlineLevel="1">
      <c r="B461" s="54"/>
      <c r="C461" s="88" t="s">
        <v>99</v>
      </c>
      <c r="D461" s="89"/>
      <c r="E461" s="100"/>
      <c r="F461" s="89"/>
      <c r="G461" s="62"/>
      <c r="H461" s="62"/>
      <c r="I461" s="140"/>
      <c r="J461" s="89"/>
      <c r="K461" s="89"/>
      <c r="L461" s="90"/>
      <c r="M461" s="89"/>
      <c r="N461" s="18"/>
      <c r="O461" s="18"/>
      <c r="P461" s="18"/>
      <c r="Q461" s="18"/>
      <c r="R461" s="18"/>
    </row>
    <row r="462" spans="2:27" ht="6.75" hidden="1" customHeight="1" outlineLevel="1">
      <c r="B462" s="54"/>
      <c r="C462" s="88"/>
      <c r="D462" s="89"/>
      <c r="E462" s="89"/>
      <c r="F462" s="89"/>
      <c r="G462" s="89"/>
      <c r="H462" s="89"/>
      <c r="I462" s="89"/>
      <c r="J462" s="89"/>
      <c r="K462" s="89"/>
      <c r="L462" s="90"/>
      <c r="M462" s="89"/>
      <c r="N462" s="18"/>
      <c r="O462" s="18"/>
      <c r="P462" s="18"/>
      <c r="Q462" s="18"/>
      <c r="R462" s="18"/>
    </row>
    <row r="463" spans="2:27" hidden="1" outlineLevel="1">
      <c r="B463" s="54"/>
      <c r="C463" s="171" t="s">
        <v>27</v>
      </c>
      <c r="D463" s="172"/>
      <c r="E463" s="172"/>
      <c r="F463" s="172"/>
      <c r="G463" s="92"/>
      <c r="H463" s="89"/>
      <c r="I463" s="89"/>
      <c r="J463" s="89"/>
      <c r="K463" s="89"/>
      <c r="L463" s="90"/>
      <c r="M463" s="89"/>
      <c r="N463" s="18"/>
      <c r="O463" s="18"/>
      <c r="P463" s="18"/>
      <c r="Q463" s="18"/>
      <c r="R463" s="18"/>
    </row>
    <row r="464" spans="2:27" ht="5.25" hidden="1" customHeight="1" outlineLevel="1">
      <c r="B464" s="54"/>
      <c r="C464" s="88"/>
      <c r="D464" s="89"/>
      <c r="E464" s="89"/>
      <c r="F464" s="89"/>
      <c r="G464" s="89"/>
      <c r="H464" s="89"/>
      <c r="I464" s="89"/>
      <c r="J464" s="89"/>
      <c r="K464" s="89"/>
      <c r="L464" s="90"/>
      <c r="M464" s="89"/>
      <c r="N464" s="18"/>
      <c r="O464" s="18"/>
      <c r="P464" s="18"/>
      <c r="Q464" s="18"/>
      <c r="R464" s="18"/>
    </row>
    <row r="465" spans="2:20" hidden="1" outlineLevel="1">
      <c r="B465" s="54"/>
      <c r="C465" s="171" t="s">
        <v>28</v>
      </c>
      <c r="D465" s="172"/>
      <c r="E465" s="172"/>
      <c r="F465" s="172"/>
      <c r="G465" s="172"/>
      <c r="H465" s="172"/>
      <c r="I465" s="101">
        <f>IF(G463="",E461/100*H457,E461/100*H457*IFERROR(VLOOKUP('Коэффициенты повторяемости'!$K$53,'Коэффициенты повторяемости'!$O$3:$P$102,2,FALSE),0))</f>
        <v>0</v>
      </c>
      <c r="J465" s="89"/>
      <c r="K465" s="89"/>
      <c r="L465" s="90"/>
      <c r="M465" s="89"/>
      <c r="N465" s="18"/>
      <c r="O465" s="18"/>
      <c r="P465" s="18"/>
      <c r="Q465" s="18"/>
      <c r="R465" s="18"/>
    </row>
    <row r="466" spans="2:20" ht="5.25" hidden="1" customHeight="1" outlineLevel="1">
      <c r="B466" s="54"/>
      <c r="C466" s="88"/>
      <c r="D466" s="89"/>
      <c r="E466" s="89"/>
      <c r="F466" s="89"/>
      <c r="G466" s="89"/>
      <c r="H466" s="89"/>
      <c r="I466" s="89"/>
      <c r="J466" s="89"/>
      <c r="K466" s="89"/>
      <c r="L466" s="90"/>
      <c r="M466" s="89"/>
      <c r="N466" s="18"/>
      <c r="O466" s="18"/>
      <c r="P466" s="18"/>
      <c r="Q466" s="18"/>
      <c r="R466" s="18"/>
    </row>
    <row r="467" spans="2:20" ht="20.25" hidden="1" customHeight="1" outlineLevel="1">
      <c r="B467" s="54"/>
      <c r="C467" s="175" t="s">
        <v>95</v>
      </c>
      <c r="D467" s="176"/>
      <c r="E467" s="176"/>
      <c r="F467" s="176"/>
      <c r="G467" s="176"/>
      <c r="H467" s="102">
        <f>IF(G463="",F459,F459*IFERROR(VLOOKUP('Коэффициенты повторяемости'!$K$54,'Коэффициенты повторяемости'!$O$3:$P$102,2,FALSE),0))</f>
        <v>0</v>
      </c>
      <c r="I467" s="63"/>
      <c r="J467" s="133"/>
      <c r="K467" s="133"/>
      <c r="L467" s="134"/>
      <c r="M467" s="89"/>
      <c r="N467" s="18"/>
      <c r="O467" s="18"/>
      <c r="P467" s="18"/>
      <c r="Q467" s="18"/>
      <c r="R467" s="18"/>
    </row>
    <row r="468" spans="2:20" collapsed="1">
      <c r="B468" s="54"/>
      <c r="C468" s="146"/>
      <c r="D468" s="147"/>
      <c r="E468" s="147"/>
      <c r="F468" s="147"/>
      <c r="G468" s="148"/>
      <c r="H468" s="89"/>
      <c r="I468" s="89"/>
      <c r="J468" s="89"/>
      <c r="K468" s="89"/>
      <c r="L468" s="90"/>
      <c r="M468" s="89"/>
      <c r="N468" s="18"/>
      <c r="O468" s="18"/>
      <c r="P468" s="18"/>
      <c r="Q468" s="18"/>
      <c r="R468" s="18"/>
    </row>
    <row r="469" spans="2:20" hidden="1" outlineLevel="1">
      <c r="B469" s="54"/>
      <c r="C469" s="169" t="s">
        <v>12</v>
      </c>
      <c r="D469" s="170"/>
      <c r="E469" s="170"/>
      <c r="F469" s="170"/>
      <c r="G469" s="144"/>
      <c r="H469" s="117"/>
      <c r="I469" s="117"/>
      <c r="J469" s="117"/>
      <c r="K469" s="117"/>
      <c r="L469" s="118"/>
      <c r="M469" s="89"/>
      <c r="N469" s="18"/>
      <c r="O469" s="18"/>
      <c r="P469" s="18"/>
      <c r="Q469" s="18"/>
      <c r="R469" s="18"/>
    </row>
    <row r="470" spans="2:20" hidden="1" outlineLevel="1">
      <c r="B470" s="54"/>
      <c r="C470" s="88"/>
      <c r="D470" s="89"/>
      <c r="E470" s="89"/>
      <c r="F470" s="89"/>
      <c r="G470" s="89"/>
      <c r="H470" s="89"/>
      <c r="I470" s="89"/>
      <c r="J470" s="89"/>
      <c r="K470" s="89"/>
      <c r="L470" s="90"/>
      <c r="M470" s="89"/>
      <c r="N470" s="18"/>
      <c r="O470" s="18"/>
      <c r="P470" s="18"/>
      <c r="Q470" s="18"/>
      <c r="R470" s="18"/>
    </row>
    <row r="471" spans="2:20" ht="31.5" hidden="1" customHeight="1" outlineLevel="1">
      <c r="B471" s="54"/>
      <c r="C471" s="171" t="s">
        <v>39</v>
      </c>
      <c r="D471" s="172"/>
      <c r="E471" s="172"/>
      <c r="F471" s="172"/>
      <c r="G471" s="173"/>
      <c r="H471" s="173"/>
      <c r="I471" s="173"/>
      <c r="J471" s="173"/>
      <c r="K471" s="173"/>
      <c r="L471" s="174"/>
      <c r="M471" s="62"/>
      <c r="N471" s="91"/>
      <c r="O471" s="91"/>
      <c r="P471" s="91"/>
      <c r="Q471" s="91"/>
      <c r="R471" s="91"/>
      <c r="T471" s="21" t="s">
        <v>11</v>
      </c>
    </row>
    <row r="472" spans="2:20" ht="8.25" hidden="1" customHeight="1" outlineLevel="1">
      <c r="B472" s="54"/>
      <c r="C472" s="88"/>
      <c r="D472" s="89"/>
      <c r="E472" s="89"/>
      <c r="F472" s="89"/>
      <c r="G472" s="89"/>
      <c r="H472" s="89"/>
      <c r="I472" s="89"/>
      <c r="J472" s="89"/>
      <c r="K472" s="89"/>
      <c r="L472" s="90"/>
      <c r="M472" s="89"/>
      <c r="N472" s="18"/>
      <c r="O472" s="18"/>
      <c r="P472" s="18"/>
      <c r="Q472" s="18"/>
      <c r="R472" s="18"/>
      <c r="T472" s="21" t="s">
        <v>10</v>
      </c>
    </row>
    <row r="473" spans="2:20" ht="18" hidden="1" customHeight="1" outlineLevel="1">
      <c r="B473" s="54"/>
      <c r="C473" s="171" t="s">
        <v>92</v>
      </c>
      <c r="D473" s="172"/>
      <c r="E473" s="172"/>
      <c r="F473" s="172"/>
      <c r="G473" s="172"/>
      <c r="H473" s="93">
        <f>IFERROR(VLOOKUP(AB440,$Z$436:$AA$455,2,FALSE),0)</f>
        <v>0</v>
      </c>
      <c r="I473" s="89"/>
      <c r="J473" s="89"/>
      <c r="K473" s="89"/>
      <c r="L473" s="90"/>
      <c r="M473" s="89"/>
      <c r="N473" s="18"/>
      <c r="O473" s="18"/>
      <c r="P473" s="18"/>
      <c r="Q473" s="18"/>
      <c r="R473" s="18"/>
    </row>
    <row r="474" spans="2:20" ht="7.5" hidden="1" customHeight="1" outlineLevel="1">
      <c r="B474" s="54"/>
      <c r="C474" s="88"/>
      <c r="D474" s="89"/>
      <c r="E474" s="89"/>
      <c r="F474" s="89"/>
      <c r="G474" s="89"/>
      <c r="H474" s="89"/>
      <c r="I474" s="89"/>
      <c r="J474" s="89"/>
      <c r="K474" s="89"/>
      <c r="L474" s="90"/>
      <c r="M474" s="89"/>
      <c r="N474" s="18"/>
      <c r="O474" s="18"/>
      <c r="P474" s="18"/>
      <c r="Q474" s="18"/>
      <c r="R474" s="18"/>
    </row>
    <row r="475" spans="2:20" ht="19.5" hidden="1" customHeight="1" outlineLevel="1">
      <c r="B475" s="54"/>
      <c r="C475" s="171" t="s">
        <v>93</v>
      </c>
      <c r="D475" s="172"/>
      <c r="E475" s="172"/>
      <c r="F475" s="112">
        <f>IFERROR(VLOOKUP(AB441,$Z$436:$AA$455,2,FALSE),0)</f>
        <v>0</v>
      </c>
      <c r="G475" s="172"/>
      <c r="H475" s="172"/>
      <c r="I475" s="172"/>
      <c r="J475" s="172"/>
      <c r="K475" s="172"/>
      <c r="L475" s="90"/>
      <c r="M475" s="89"/>
      <c r="N475" s="18"/>
      <c r="O475" s="18"/>
      <c r="P475" s="18"/>
      <c r="Q475" s="18"/>
      <c r="R475" s="18"/>
    </row>
    <row r="476" spans="2:20" ht="6.75" hidden="1" customHeight="1" outlineLevel="1">
      <c r="B476" s="54"/>
      <c r="C476" s="88"/>
      <c r="D476" s="89"/>
      <c r="E476" s="89"/>
      <c r="F476" s="89"/>
      <c r="G476" s="89"/>
      <c r="H476" s="89"/>
      <c r="I476" s="89"/>
      <c r="J476" s="89"/>
      <c r="K476" s="89"/>
      <c r="L476" s="90"/>
      <c r="M476" s="89"/>
      <c r="N476" s="18"/>
      <c r="O476" s="18"/>
      <c r="P476" s="18"/>
      <c r="Q476" s="18"/>
      <c r="R476" s="18"/>
    </row>
    <row r="477" spans="2:20" ht="18.75" hidden="1" outlineLevel="1">
      <c r="B477" s="54"/>
      <c r="C477" s="88" t="s">
        <v>99</v>
      </c>
      <c r="D477" s="89"/>
      <c r="E477" s="100"/>
      <c r="F477" s="89"/>
      <c r="G477" s="62"/>
      <c r="H477" s="62"/>
      <c r="I477" s="140"/>
      <c r="J477" s="89"/>
      <c r="K477" s="89"/>
      <c r="L477" s="90"/>
      <c r="M477" s="89"/>
      <c r="N477" s="18"/>
      <c r="O477" s="18"/>
      <c r="P477" s="18"/>
      <c r="Q477" s="18"/>
      <c r="R477" s="18"/>
    </row>
    <row r="478" spans="2:20" ht="4.5" hidden="1" customHeight="1" outlineLevel="1">
      <c r="B478" s="54"/>
      <c r="C478" s="88"/>
      <c r="D478" s="89"/>
      <c r="E478" s="89"/>
      <c r="F478" s="89"/>
      <c r="G478" s="89"/>
      <c r="H478" s="89"/>
      <c r="I478" s="89"/>
      <c r="J478" s="89"/>
      <c r="K478" s="89"/>
      <c r="L478" s="90"/>
      <c r="M478" s="89"/>
      <c r="N478" s="18"/>
      <c r="O478" s="18"/>
      <c r="P478" s="18"/>
      <c r="Q478" s="18"/>
      <c r="R478" s="18"/>
    </row>
    <row r="479" spans="2:20" hidden="1" outlineLevel="1">
      <c r="B479" s="54"/>
      <c r="C479" s="171" t="s">
        <v>27</v>
      </c>
      <c r="D479" s="172"/>
      <c r="E479" s="172"/>
      <c r="F479" s="172"/>
      <c r="G479" s="92"/>
      <c r="H479" s="89"/>
      <c r="I479" s="89"/>
      <c r="J479" s="89"/>
      <c r="K479" s="89"/>
      <c r="L479" s="90"/>
      <c r="M479" s="89"/>
      <c r="N479" s="18"/>
      <c r="O479" s="18"/>
      <c r="P479" s="18"/>
      <c r="Q479" s="18"/>
      <c r="R479" s="18"/>
    </row>
    <row r="480" spans="2:20" ht="6.75" hidden="1" customHeight="1" outlineLevel="1">
      <c r="B480" s="54"/>
      <c r="C480" s="88"/>
      <c r="D480" s="89"/>
      <c r="E480" s="89"/>
      <c r="F480" s="89"/>
      <c r="G480" s="89"/>
      <c r="H480" s="89"/>
      <c r="I480" s="89"/>
      <c r="J480" s="89"/>
      <c r="K480" s="89"/>
      <c r="L480" s="90"/>
      <c r="M480" s="89"/>
      <c r="N480" s="18"/>
      <c r="O480" s="18"/>
      <c r="P480" s="18"/>
      <c r="Q480" s="18"/>
      <c r="R480" s="18"/>
    </row>
    <row r="481" spans="2:20" hidden="1" outlineLevel="1">
      <c r="B481" s="54"/>
      <c r="C481" s="171" t="s">
        <v>28</v>
      </c>
      <c r="D481" s="172"/>
      <c r="E481" s="172"/>
      <c r="F481" s="172"/>
      <c r="G481" s="172"/>
      <c r="H481" s="172"/>
      <c r="I481" s="101">
        <f>IF(G479="",E477/100*H473,E477/100*H473*IFERROR(VLOOKUP('Коэффициенты повторяемости'!$K$55,'Коэффициенты повторяемости'!$O$3:$P$102,2,FALSE),0))</f>
        <v>0</v>
      </c>
      <c r="J481" s="89"/>
      <c r="K481" s="89"/>
      <c r="L481" s="90"/>
      <c r="M481" s="89"/>
      <c r="N481" s="18"/>
      <c r="O481" s="18"/>
      <c r="P481" s="18"/>
      <c r="Q481" s="18"/>
      <c r="R481" s="18"/>
    </row>
    <row r="482" spans="2:20" ht="6.75" hidden="1" customHeight="1" outlineLevel="1">
      <c r="B482" s="54"/>
      <c r="C482" s="88"/>
      <c r="D482" s="89"/>
      <c r="E482" s="89"/>
      <c r="F482" s="89"/>
      <c r="G482" s="89"/>
      <c r="H482" s="89"/>
      <c r="I482" s="89"/>
      <c r="J482" s="89"/>
      <c r="K482" s="89"/>
      <c r="L482" s="90"/>
      <c r="M482" s="89"/>
      <c r="N482" s="18"/>
      <c r="O482" s="18"/>
      <c r="P482" s="18"/>
      <c r="Q482" s="18"/>
      <c r="R482" s="18"/>
    </row>
    <row r="483" spans="2:20" ht="21" hidden="1" customHeight="1" outlineLevel="1">
      <c r="B483" s="54"/>
      <c r="C483" s="175" t="s">
        <v>95</v>
      </c>
      <c r="D483" s="176"/>
      <c r="E483" s="176"/>
      <c r="F483" s="176"/>
      <c r="G483" s="176"/>
      <c r="H483" s="102">
        <f>IF(G479="",F475,F475*IFERROR(VLOOKUP('Коэффициенты повторяемости'!$K$56,'Коэффициенты повторяемости'!$O$3:$P$102,2,FALSE),0))</f>
        <v>0</v>
      </c>
      <c r="I483" s="63"/>
      <c r="J483" s="133"/>
      <c r="K483" s="133"/>
      <c r="L483" s="134"/>
      <c r="M483" s="89"/>
      <c r="N483" s="18"/>
      <c r="O483" s="18"/>
      <c r="P483" s="18"/>
      <c r="Q483" s="18"/>
      <c r="R483" s="18"/>
    </row>
    <row r="484" spans="2:20" collapsed="1">
      <c r="B484" s="54"/>
      <c r="C484" s="88"/>
      <c r="D484" s="89"/>
      <c r="E484" s="89"/>
      <c r="F484" s="89"/>
      <c r="G484" s="89"/>
      <c r="H484" s="89"/>
      <c r="I484" s="89"/>
      <c r="J484" s="89"/>
      <c r="K484" s="89"/>
      <c r="L484" s="90"/>
      <c r="M484" s="89"/>
      <c r="N484" s="18"/>
      <c r="O484" s="18"/>
      <c r="P484" s="18"/>
      <c r="Q484" s="18"/>
      <c r="R484" s="18"/>
    </row>
    <row r="485" spans="2:20" hidden="1" outlineLevel="1">
      <c r="B485" s="54"/>
      <c r="C485" s="169" t="s">
        <v>12</v>
      </c>
      <c r="D485" s="170"/>
      <c r="E485" s="170"/>
      <c r="F485" s="170"/>
      <c r="G485" s="144"/>
      <c r="H485" s="117"/>
      <c r="I485" s="117"/>
      <c r="J485" s="117"/>
      <c r="K485" s="117"/>
      <c r="L485" s="118"/>
      <c r="M485" s="89"/>
      <c r="N485" s="18"/>
      <c r="O485" s="18"/>
      <c r="P485" s="18"/>
      <c r="Q485" s="18"/>
      <c r="R485" s="18"/>
    </row>
    <row r="486" spans="2:20" ht="5.25" hidden="1" customHeight="1" outlineLevel="1">
      <c r="B486" s="54"/>
      <c r="C486" s="88"/>
      <c r="D486" s="89"/>
      <c r="E486" s="89"/>
      <c r="F486" s="89"/>
      <c r="G486" s="89"/>
      <c r="H486" s="89"/>
      <c r="I486" s="89"/>
      <c r="J486" s="89"/>
      <c r="K486" s="89"/>
      <c r="L486" s="90"/>
      <c r="M486" s="89"/>
      <c r="N486" s="18"/>
      <c r="O486" s="18"/>
      <c r="P486" s="18"/>
      <c r="Q486" s="18"/>
      <c r="R486" s="18"/>
    </row>
    <row r="487" spans="2:20" ht="30.75" hidden="1" customHeight="1" outlineLevel="1">
      <c r="B487" s="54"/>
      <c r="C487" s="171" t="s">
        <v>39</v>
      </c>
      <c r="D487" s="172"/>
      <c r="E487" s="172"/>
      <c r="F487" s="172"/>
      <c r="G487" s="173"/>
      <c r="H487" s="173"/>
      <c r="I487" s="173"/>
      <c r="J487" s="173"/>
      <c r="K487" s="173"/>
      <c r="L487" s="174"/>
      <c r="M487" s="62"/>
      <c r="N487" s="91"/>
      <c r="O487" s="91"/>
      <c r="P487" s="91"/>
      <c r="Q487" s="91"/>
      <c r="R487" s="91"/>
      <c r="T487" s="21" t="s">
        <v>11</v>
      </c>
    </row>
    <row r="488" spans="2:20" ht="5.25" hidden="1" customHeight="1" outlineLevel="1">
      <c r="B488" s="54"/>
      <c r="C488" s="88"/>
      <c r="D488" s="89"/>
      <c r="E488" s="89"/>
      <c r="F488" s="89"/>
      <c r="G488" s="89"/>
      <c r="H488" s="89"/>
      <c r="I488" s="89"/>
      <c r="J488" s="89"/>
      <c r="K488" s="89"/>
      <c r="L488" s="90"/>
      <c r="M488" s="89"/>
      <c r="N488" s="18"/>
      <c r="O488" s="18"/>
      <c r="P488" s="18"/>
      <c r="Q488" s="18"/>
      <c r="R488" s="18"/>
      <c r="T488" s="21" t="s">
        <v>10</v>
      </c>
    </row>
    <row r="489" spans="2:20" ht="18.75" hidden="1" customHeight="1" outlineLevel="1">
      <c r="B489" s="54"/>
      <c r="C489" s="171" t="s">
        <v>92</v>
      </c>
      <c r="D489" s="172"/>
      <c r="E489" s="172"/>
      <c r="F489" s="172"/>
      <c r="G489" s="172"/>
      <c r="H489" s="93">
        <f>IFERROR(VLOOKUP(AB442,$Z$436:$AA$455,2,FALSE),0)</f>
        <v>0</v>
      </c>
      <c r="I489" s="89"/>
      <c r="J489" s="89"/>
      <c r="K489" s="89"/>
      <c r="L489" s="90"/>
      <c r="M489" s="89"/>
      <c r="N489" s="18"/>
      <c r="O489" s="18"/>
      <c r="P489" s="18"/>
      <c r="Q489" s="18"/>
      <c r="R489" s="18"/>
    </row>
    <row r="490" spans="2:20" ht="6" hidden="1" customHeight="1" outlineLevel="1">
      <c r="B490" s="54"/>
      <c r="C490" s="88"/>
      <c r="D490" s="89"/>
      <c r="E490" s="89"/>
      <c r="F490" s="89"/>
      <c r="G490" s="89"/>
      <c r="H490" s="89"/>
      <c r="I490" s="89"/>
      <c r="J490" s="89"/>
      <c r="K490" s="89"/>
      <c r="L490" s="90"/>
      <c r="M490" s="89"/>
      <c r="N490" s="18"/>
      <c r="O490" s="18"/>
      <c r="P490" s="18"/>
      <c r="Q490" s="18"/>
      <c r="R490" s="18"/>
    </row>
    <row r="491" spans="2:20" ht="20.25" hidden="1" customHeight="1" outlineLevel="1">
      <c r="B491" s="54"/>
      <c r="C491" s="171" t="s">
        <v>93</v>
      </c>
      <c r="D491" s="172"/>
      <c r="E491" s="172"/>
      <c r="F491" s="112">
        <f>IFERROR(VLOOKUP(AB443,$Z$436:$AA$455,2,FALSE),0)</f>
        <v>0</v>
      </c>
      <c r="G491" s="172"/>
      <c r="H491" s="172"/>
      <c r="I491" s="172"/>
      <c r="J491" s="172"/>
      <c r="K491" s="172"/>
      <c r="L491" s="90"/>
      <c r="M491" s="89"/>
      <c r="N491" s="18"/>
      <c r="O491" s="18"/>
      <c r="P491" s="18"/>
      <c r="Q491" s="18"/>
      <c r="R491" s="18"/>
    </row>
    <row r="492" spans="2:20" ht="6" hidden="1" customHeight="1" outlineLevel="1">
      <c r="B492" s="54"/>
      <c r="C492" s="88"/>
      <c r="D492" s="89"/>
      <c r="E492" s="89"/>
      <c r="F492" s="89"/>
      <c r="G492" s="89"/>
      <c r="H492" s="89"/>
      <c r="I492" s="89"/>
      <c r="J492" s="89"/>
      <c r="K492" s="89"/>
      <c r="L492" s="90"/>
      <c r="M492" s="89"/>
      <c r="N492" s="18"/>
      <c r="O492" s="18"/>
      <c r="P492" s="18"/>
      <c r="Q492" s="18"/>
      <c r="R492" s="18"/>
    </row>
    <row r="493" spans="2:20" ht="18.75" hidden="1" outlineLevel="1">
      <c r="B493" s="54"/>
      <c r="C493" s="88" t="s">
        <v>99</v>
      </c>
      <c r="D493" s="89"/>
      <c r="E493" s="100"/>
      <c r="F493" s="89"/>
      <c r="G493" s="62"/>
      <c r="H493" s="62"/>
      <c r="I493" s="140"/>
      <c r="J493" s="89"/>
      <c r="K493" s="89"/>
      <c r="L493" s="90"/>
      <c r="M493" s="89"/>
      <c r="N493" s="18"/>
      <c r="O493" s="18"/>
      <c r="P493" s="18"/>
      <c r="Q493" s="18"/>
      <c r="R493" s="18"/>
    </row>
    <row r="494" spans="2:20" ht="5.25" hidden="1" customHeight="1" outlineLevel="1">
      <c r="B494" s="54"/>
      <c r="C494" s="88"/>
      <c r="D494" s="89"/>
      <c r="E494" s="89"/>
      <c r="F494" s="89"/>
      <c r="G494" s="89"/>
      <c r="H494" s="89"/>
      <c r="I494" s="89"/>
      <c r="J494" s="89"/>
      <c r="K494" s="89"/>
      <c r="L494" s="90"/>
      <c r="M494" s="89"/>
      <c r="N494" s="18"/>
      <c r="O494" s="18"/>
      <c r="P494" s="18"/>
      <c r="Q494" s="18"/>
      <c r="R494" s="18"/>
    </row>
    <row r="495" spans="2:20" hidden="1" outlineLevel="1">
      <c r="B495" s="54"/>
      <c r="C495" s="171" t="s">
        <v>27</v>
      </c>
      <c r="D495" s="172"/>
      <c r="E495" s="172"/>
      <c r="F495" s="172"/>
      <c r="G495" s="92"/>
      <c r="H495" s="89"/>
      <c r="I495" s="89"/>
      <c r="J495" s="89"/>
      <c r="K495" s="89"/>
      <c r="L495" s="90"/>
      <c r="M495" s="89"/>
      <c r="N495" s="18"/>
      <c r="O495" s="18"/>
      <c r="P495" s="18"/>
      <c r="Q495" s="18"/>
      <c r="R495" s="18"/>
    </row>
    <row r="496" spans="2:20" ht="4.5" hidden="1" customHeight="1" outlineLevel="1">
      <c r="B496" s="54"/>
      <c r="C496" s="88"/>
      <c r="D496" s="89"/>
      <c r="E496" s="89"/>
      <c r="F496" s="89"/>
      <c r="G496" s="89"/>
      <c r="H496" s="89"/>
      <c r="I496" s="89"/>
      <c r="J496" s="89"/>
      <c r="K496" s="89"/>
      <c r="L496" s="90"/>
      <c r="M496" s="89"/>
      <c r="N496" s="18"/>
      <c r="O496" s="18"/>
      <c r="P496" s="18"/>
      <c r="Q496" s="18"/>
      <c r="R496" s="18"/>
    </row>
    <row r="497" spans="2:20" hidden="1" outlineLevel="1">
      <c r="B497" s="54"/>
      <c r="C497" s="171" t="s">
        <v>28</v>
      </c>
      <c r="D497" s="172"/>
      <c r="E497" s="172"/>
      <c r="F497" s="172"/>
      <c r="G497" s="172"/>
      <c r="H497" s="172"/>
      <c r="I497" s="101">
        <f>IF(G495="",E493/100*H489,E493/100*H489*IFERROR(VLOOKUP('Коэффициенты повторяемости'!$K$57,'Коэффициенты повторяемости'!$O$3:$P$102,2,FALSE),0))</f>
        <v>0</v>
      </c>
      <c r="J497" s="89"/>
      <c r="K497" s="89"/>
      <c r="L497" s="90"/>
      <c r="M497" s="89"/>
      <c r="N497" s="18"/>
      <c r="O497" s="18"/>
      <c r="P497" s="18"/>
      <c r="Q497" s="18"/>
      <c r="R497" s="18"/>
    </row>
    <row r="498" spans="2:20" ht="5.25" hidden="1" customHeight="1" outlineLevel="1">
      <c r="B498" s="54"/>
      <c r="C498" s="88"/>
      <c r="D498" s="89"/>
      <c r="E498" s="89"/>
      <c r="F498" s="89"/>
      <c r="G498" s="89"/>
      <c r="H498" s="89"/>
      <c r="I498" s="89"/>
      <c r="J498" s="89"/>
      <c r="K498" s="89"/>
      <c r="L498" s="90"/>
      <c r="M498" s="89"/>
      <c r="N498" s="18"/>
      <c r="O498" s="18"/>
      <c r="P498" s="18"/>
      <c r="Q498" s="18"/>
      <c r="R498" s="18"/>
    </row>
    <row r="499" spans="2:20" ht="20.25" hidden="1" customHeight="1" outlineLevel="1">
      <c r="B499" s="54"/>
      <c r="C499" s="175" t="s">
        <v>95</v>
      </c>
      <c r="D499" s="176"/>
      <c r="E499" s="176"/>
      <c r="F499" s="176"/>
      <c r="G499" s="176"/>
      <c r="H499" s="102">
        <f>IF(G495="",F491,F491*IFERROR(VLOOKUP('Коэффициенты повторяемости'!$K$58,'Коэффициенты повторяемости'!$O$3:$P$102,2,FALSE),0))</f>
        <v>0</v>
      </c>
      <c r="I499" s="63"/>
      <c r="J499" s="133"/>
      <c r="K499" s="133"/>
      <c r="L499" s="134"/>
      <c r="M499" s="89"/>
      <c r="N499" s="18"/>
      <c r="O499" s="18"/>
      <c r="P499" s="18"/>
      <c r="Q499" s="18"/>
      <c r="R499" s="18"/>
    </row>
    <row r="500" spans="2:20" ht="16.5" collapsed="1" thickBot="1">
      <c r="B500" s="54"/>
      <c r="C500" s="88"/>
      <c r="D500" s="89"/>
      <c r="E500" s="89"/>
      <c r="F500" s="89"/>
      <c r="G500" s="89"/>
      <c r="H500" s="89"/>
      <c r="I500" s="89"/>
      <c r="J500" s="89"/>
      <c r="K500" s="89"/>
      <c r="L500" s="90"/>
      <c r="M500" s="89"/>
      <c r="N500" s="18"/>
      <c r="O500" s="18"/>
      <c r="P500" s="18"/>
      <c r="Q500" s="18"/>
      <c r="R500" s="18"/>
    </row>
    <row r="501" spans="2:20" hidden="1" outlineLevel="1">
      <c r="B501" s="54"/>
      <c r="C501" s="169" t="s">
        <v>12</v>
      </c>
      <c r="D501" s="170"/>
      <c r="E501" s="170"/>
      <c r="F501" s="170"/>
      <c r="G501" s="144"/>
      <c r="H501" s="117"/>
      <c r="I501" s="117"/>
      <c r="J501" s="117"/>
      <c r="K501" s="117"/>
      <c r="L501" s="118"/>
      <c r="M501" s="89"/>
      <c r="N501" s="18"/>
      <c r="O501" s="18"/>
      <c r="P501" s="18"/>
      <c r="Q501" s="18"/>
      <c r="R501" s="18"/>
    </row>
    <row r="502" spans="2:20" ht="6" hidden="1" customHeight="1" outlineLevel="1">
      <c r="B502" s="54"/>
      <c r="C502" s="88"/>
      <c r="D502" s="89"/>
      <c r="E502" s="89"/>
      <c r="F502" s="89"/>
      <c r="G502" s="89"/>
      <c r="H502" s="89"/>
      <c r="I502" s="89"/>
      <c r="J502" s="89"/>
      <c r="K502" s="89"/>
      <c r="L502" s="90"/>
      <c r="M502" s="89"/>
      <c r="N502" s="18"/>
      <c r="O502" s="18"/>
      <c r="P502" s="18"/>
      <c r="Q502" s="18"/>
      <c r="R502" s="18"/>
    </row>
    <row r="503" spans="2:20" ht="32.25" hidden="1" customHeight="1" outlineLevel="1">
      <c r="B503" s="54"/>
      <c r="C503" s="171" t="s">
        <v>39</v>
      </c>
      <c r="D503" s="172"/>
      <c r="E503" s="172"/>
      <c r="F503" s="172"/>
      <c r="G503" s="173"/>
      <c r="H503" s="173"/>
      <c r="I503" s="173"/>
      <c r="J503" s="173"/>
      <c r="K503" s="173"/>
      <c r="L503" s="174"/>
      <c r="M503" s="62"/>
      <c r="N503" s="91"/>
      <c r="O503" s="91"/>
      <c r="P503" s="91"/>
      <c r="Q503" s="91"/>
      <c r="R503" s="91"/>
      <c r="T503" s="21" t="s">
        <v>11</v>
      </c>
    </row>
    <row r="504" spans="2:20" ht="6.75" hidden="1" customHeight="1" outlineLevel="1">
      <c r="B504" s="54"/>
      <c r="C504" s="88"/>
      <c r="D504" s="89"/>
      <c r="E504" s="89"/>
      <c r="F504" s="89"/>
      <c r="G504" s="89"/>
      <c r="H504" s="89"/>
      <c r="I504" s="89"/>
      <c r="J504" s="89"/>
      <c r="K504" s="89"/>
      <c r="L504" s="90"/>
      <c r="M504" s="89"/>
      <c r="N504" s="18"/>
      <c r="O504" s="18"/>
      <c r="P504" s="18"/>
      <c r="Q504" s="18"/>
      <c r="R504" s="18"/>
      <c r="T504" s="21" t="s">
        <v>10</v>
      </c>
    </row>
    <row r="505" spans="2:20" ht="20.25" hidden="1" customHeight="1" outlineLevel="1">
      <c r="B505" s="54"/>
      <c r="C505" s="171" t="s">
        <v>92</v>
      </c>
      <c r="D505" s="172"/>
      <c r="E505" s="172"/>
      <c r="F505" s="172"/>
      <c r="G505" s="172"/>
      <c r="H505" s="93">
        <f>IFERROR(VLOOKUP(AB444,$Z$436:$AA$455,2,FALSE),0)</f>
        <v>0</v>
      </c>
      <c r="I505" s="89"/>
      <c r="J505" s="89"/>
      <c r="K505" s="89"/>
      <c r="L505" s="90"/>
      <c r="M505" s="89"/>
      <c r="N505" s="18"/>
      <c r="O505" s="18"/>
      <c r="P505" s="18"/>
      <c r="Q505" s="18"/>
      <c r="R505" s="18"/>
    </row>
    <row r="506" spans="2:20" ht="6.75" hidden="1" customHeight="1" outlineLevel="1">
      <c r="B506" s="54"/>
      <c r="C506" s="88"/>
      <c r="D506" s="89"/>
      <c r="E506" s="89"/>
      <c r="F506" s="89"/>
      <c r="G506" s="89"/>
      <c r="H506" s="89"/>
      <c r="I506" s="89"/>
      <c r="J506" s="89"/>
      <c r="K506" s="89"/>
      <c r="L506" s="90"/>
      <c r="M506" s="89"/>
      <c r="N506" s="18"/>
      <c r="O506" s="18"/>
      <c r="P506" s="18"/>
      <c r="Q506" s="18"/>
      <c r="R506" s="18"/>
    </row>
    <row r="507" spans="2:20" ht="19.5" hidden="1" customHeight="1" outlineLevel="1">
      <c r="B507" s="54"/>
      <c r="C507" s="171" t="s">
        <v>93</v>
      </c>
      <c r="D507" s="172"/>
      <c r="E507" s="172"/>
      <c r="F507" s="112">
        <f>IFERROR(VLOOKUP(AB445,$Z$436:$AA$455,2,FALSE),0)</f>
        <v>0</v>
      </c>
      <c r="G507" s="172"/>
      <c r="H507" s="172"/>
      <c r="I507" s="172"/>
      <c r="J507" s="172"/>
      <c r="K507" s="172"/>
      <c r="L507" s="90"/>
      <c r="M507" s="89"/>
      <c r="N507" s="18"/>
      <c r="O507" s="18"/>
      <c r="P507" s="18"/>
      <c r="Q507" s="18"/>
      <c r="R507" s="18"/>
    </row>
    <row r="508" spans="2:20" ht="6.75" hidden="1" customHeight="1" outlineLevel="1">
      <c r="B508" s="54"/>
      <c r="C508" s="88"/>
      <c r="D508" s="89"/>
      <c r="E508" s="89"/>
      <c r="F508" s="89"/>
      <c r="G508" s="89"/>
      <c r="H508" s="89"/>
      <c r="I508" s="89"/>
      <c r="J508" s="89"/>
      <c r="K508" s="89"/>
      <c r="L508" s="90"/>
      <c r="M508" s="89"/>
      <c r="N508" s="18"/>
      <c r="O508" s="18"/>
      <c r="P508" s="18"/>
      <c r="Q508" s="18"/>
      <c r="R508" s="18"/>
    </row>
    <row r="509" spans="2:20" ht="18.75" hidden="1" outlineLevel="1">
      <c r="B509" s="54"/>
      <c r="C509" s="88" t="s">
        <v>99</v>
      </c>
      <c r="D509" s="89"/>
      <c r="E509" s="100"/>
      <c r="F509" s="89"/>
      <c r="G509" s="62"/>
      <c r="H509" s="62"/>
      <c r="I509" s="140"/>
      <c r="J509" s="89"/>
      <c r="K509" s="89"/>
      <c r="L509" s="90"/>
      <c r="M509" s="89"/>
      <c r="N509" s="18"/>
      <c r="O509" s="18"/>
      <c r="P509" s="18"/>
      <c r="Q509" s="18"/>
      <c r="R509" s="18"/>
    </row>
    <row r="510" spans="2:20" ht="5.25" hidden="1" customHeight="1" outlineLevel="1">
      <c r="B510" s="54"/>
      <c r="C510" s="88"/>
      <c r="D510" s="89"/>
      <c r="E510" s="89"/>
      <c r="F510" s="89"/>
      <c r="G510" s="89"/>
      <c r="H510" s="89"/>
      <c r="I510" s="89"/>
      <c r="J510" s="89"/>
      <c r="K510" s="89"/>
      <c r="L510" s="90"/>
      <c r="M510" s="89"/>
      <c r="N510" s="18"/>
      <c r="O510" s="18"/>
      <c r="P510" s="18"/>
      <c r="Q510" s="18"/>
      <c r="R510" s="18"/>
    </row>
    <row r="511" spans="2:20" hidden="1" outlineLevel="1">
      <c r="B511" s="54"/>
      <c r="C511" s="171" t="s">
        <v>27</v>
      </c>
      <c r="D511" s="172"/>
      <c r="E511" s="172"/>
      <c r="F511" s="172"/>
      <c r="G511" s="92"/>
      <c r="H511" s="89"/>
      <c r="I511" s="89"/>
      <c r="J511" s="89"/>
      <c r="K511" s="89"/>
      <c r="L511" s="90"/>
      <c r="M511" s="89"/>
      <c r="N511" s="18"/>
      <c r="O511" s="18"/>
      <c r="P511" s="18"/>
      <c r="Q511" s="18"/>
      <c r="R511" s="18"/>
    </row>
    <row r="512" spans="2:20" ht="5.25" hidden="1" customHeight="1" outlineLevel="1">
      <c r="B512" s="54"/>
      <c r="C512" s="88"/>
      <c r="D512" s="89"/>
      <c r="E512" s="89"/>
      <c r="F512" s="89"/>
      <c r="G512" s="89"/>
      <c r="H512" s="89"/>
      <c r="I512" s="89"/>
      <c r="J512" s="89"/>
      <c r="K512" s="89"/>
      <c r="L512" s="90"/>
      <c r="M512" s="89"/>
      <c r="N512" s="18"/>
      <c r="O512" s="18"/>
      <c r="P512" s="18"/>
      <c r="Q512" s="18"/>
      <c r="R512" s="18"/>
    </row>
    <row r="513" spans="2:18" hidden="1" outlineLevel="1">
      <c r="B513" s="54"/>
      <c r="C513" s="171" t="s">
        <v>28</v>
      </c>
      <c r="D513" s="172"/>
      <c r="E513" s="172"/>
      <c r="F513" s="172"/>
      <c r="G513" s="172"/>
      <c r="H513" s="172"/>
      <c r="I513" s="101">
        <f>IF(G511="",E509/100*H505,E509/100*H505*IFERROR(VLOOKUP('Коэффициенты повторяемости'!$K$59,'Коэффициенты повторяемости'!$O$3:$P$102,2,FALSE),0))</f>
        <v>0</v>
      </c>
      <c r="J513" s="89"/>
      <c r="K513" s="89"/>
      <c r="L513" s="90"/>
      <c r="M513" s="89"/>
      <c r="N513" s="18"/>
      <c r="O513" s="18"/>
      <c r="P513" s="18"/>
      <c r="Q513" s="18"/>
      <c r="R513" s="18"/>
    </row>
    <row r="514" spans="2:18" ht="6.75" hidden="1" customHeight="1" outlineLevel="1">
      <c r="B514" s="54"/>
      <c r="C514" s="88"/>
      <c r="D514" s="89"/>
      <c r="E514" s="89"/>
      <c r="F514" s="89"/>
      <c r="G514" s="89"/>
      <c r="H514" s="89"/>
      <c r="I514" s="89"/>
      <c r="J514" s="89"/>
      <c r="K514" s="89"/>
      <c r="L514" s="90"/>
      <c r="M514" s="89"/>
      <c r="N514" s="18"/>
      <c r="O514" s="18"/>
      <c r="P514" s="18"/>
      <c r="Q514" s="18"/>
      <c r="R514" s="18"/>
    </row>
    <row r="515" spans="2:18" ht="21.75" hidden="1" customHeight="1" outlineLevel="1" thickBot="1">
      <c r="B515" s="54"/>
      <c r="C515" s="177" t="s">
        <v>95</v>
      </c>
      <c r="D515" s="178"/>
      <c r="E515" s="178"/>
      <c r="F515" s="178"/>
      <c r="G515" s="178"/>
      <c r="H515" s="124">
        <f>IF(G511="",F507,F507*IFERROR(VLOOKUP('Коэффициенты повторяемости'!$K$60,'Коэффициенты повторяемости'!$O$3:$P$102,2,FALSE),0))</f>
        <v>0</v>
      </c>
      <c r="I515" s="53"/>
      <c r="J515" s="125"/>
      <c r="K515" s="125"/>
      <c r="L515" s="126"/>
      <c r="M515" s="89"/>
      <c r="N515" s="18"/>
      <c r="O515" s="18"/>
      <c r="P515" s="18"/>
      <c r="Q515" s="18"/>
      <c r="R515" s="18"/>
    </row>
    <row r="516" spans="2:18" ht="6" customHeight="1" collapsed="1">
      <c r="B516" s="54"/>
      <c r="C516" s="149"/>
      <c r="D516" s="149"/>
      <c r="E516" s="149"/>
      <c r="F516" s="149"/>
      <c r="G516" s="149"/>
      <c r="H516" s="149"/>
      <c r="I516" s="149"/>
      <c r="J516" s="149"/>
      <c r="K516" s="149"/>
      <c r="L516" s="149"/>
      <c r="M516" s="54"/>
    </row>
    <row r="517" spans="2:18">
      <c r="C517" s="18"/>
      <c r="D517" s="18"/>
      <c r="E517" s="18"/>
      <c r="F517" s="18"/>
      <c r="G517" s="18"/>
      <c r="H517" s="18"/>
      <c r="I517" s="18"/>
      <c r="J517" s="18"/>
      <c r="K517" s="18"/>
      <c r="L517" s="18"/>
    </row>
  </sheetData>
  <mergeCells count="322">
    <mergeCell ref="C303:F303"/>
    <mergeCell ref="G303:L303"/>
    <mergeCell ref="C305:J305"/>
    <mergeCell ref="C297:F297"/>
    <mergeCell ref="C289:J289"/>
    <mergeCell ref="C225:J225"/>
    <mergeCell ref="C227:G227"/>
    <mergeCell ref="C229:E229"/>
    <mergeCell ref="G229:K229"/>
    <mergeCell ref="C233:F233"/>
    <mergeCell ref="C235:H235"/>
    <mergeCell ref="C237:G237"/>
    <mergeCell ref="C301:G301"/>
    <mergeCell ref="C299:H299"/>
    <mergeCell ref="C291:G291"/>
    <mergeCell ref="C293:E293"/>
    <mergeCell ref="G293:K293"/>
    <mergeCell ref="C295:E295"/>
    <mergeCell ref="I301:L301"/>
    <mergeCell ref="C281:F281"/>
    <mergeCell ref="C283:H283"/>
    <mergeCell ref="C285:G285"/>
    <mergeCell ref="C287:F287"/>
    <mergeCell ref="G287:L287"/>
    <mergeCell ref="C329:F329"/>
    <mergeCell ref="C331:H331"/>
    <mergeCell ref="C333:G333"/>
    <mergeCell ref="C317:G317"/>
    <mergeCell ref="C319:F319"/>
    <mergeCell ref="G319:L319"/>
    <mergeCell ref="C321:J321"/>
    <mergeCell ref="C323:G323"/>
    <mergeCell ref="C307:G307"/>
    <mergeCell ref="C309:E309"/>
    <mergeCell ref="G309:K309"/>
    <mergeCell ref="C311:E311"/>
    <mergeCell ref="C313:F313"/>
    <mergeCell ref="C315:H315"/>
    <mergeCell ref="I317:L317"/>
    <mergeCell ref="I333:L333"/>
    <mergeCell ref="C325:E325"/>
    <mergeCell ref="G325:K325"/>
    <mergeCell ref="C327:E327"/>
    <mergeCell ref="C271:F271"/>
    <mergeCell ref="C275:G275"/>
    <mergeCell ref="G271:L271"/>
    <mergeCell ref="C273:J273"/>
    <mergeCell ref="C277:E277"/>
    <mergeCell ref="G277:K277"/>
    <mergeCell ref="C279:E279"/>
    <mergeCell ref="I285:L285"/>
    <mergeCell ref="C263:E263"/>
    <mergeCell ref="C265:F265"/>
    <mergeCell ref="C267:H267"/>
    <mergeCell ref="C269:G269"/>
    <mergeCell ref="C255:F255"/>
    <mergeCell ref="G255:L255"/>
    <mergeCell ref="C257:J257"/>
    <mergeCell ref="C259:G259"/>
    <mergeCell ref="C261:E261"/>
    <mergeCell ref="G261:K261"/>
    <mergeCell ref="I269:L269"/>
    <mergeCell ref="C199:F199"/>
    <mergeCell ref="C201:H201"/>
    <mergeCell ref="C203:G203"/>
    <mergeCell ref="C205:L205"/>
    <mergeCell ref="C207:F207"/>
    <mergeCell ref="G207:L207"/>
    <mergeCell ref="C209:J209"/>
    <mergeCell ref="C219:H219"/>
    <mergeCell ref="C221:G221"/>
    <mergeCell ref="C211:G211"/>
    <mergeCell ref="C213:E213"/>
    <mergeCell ref="C215:E215"/>
    <mergeCell ref="C217:F217"/>
    <mergeCell ref="G213:K213"/>
    <mergeCell ref="C239:F239"/>
    <mergeCell ref="G239:L239"/>
    <mergeCell ref="C241:J241"/>
    <mergeCell ref="C149:E149"/>
    <mergeCell ref="C151:F151"/>
    <mergeCell ref="C133:E133"/>
    <mergeCell ref="C153:H153"/>
    <mergeCell ref="C155:G155"/>
    <mergeCell ref="I139:L139"/>
    <mergeCell ref="I155:L155"/>
    <mergeCell ref="I171:L171"/>
    <mergeCell ref="I187:L187"/>
    <mergeCell ref="C183:F183"/>
    <mergeCell ref="C185:H185"/>
    <mergeCell ref="C187:G187"/>
    <mergeCell ref="C175:J175"/>
    <mergeCell ref="C177:G177"/>
    <mergeCell ref="C179:E179"/>
    <mergeCell ref="G179:K179"/>
    <mergeCell ref="C181:E181"/>
    <mergeCell ref="C165:E165"/>
    <mergeCell ref="C167:F167"/>
    <mergeCell ref="C169:H169"/>
    <mergeCell ref="C171:G171"/>
    <mergeCell ref="C157:F157"/>
    <mergeCell ref="G157:L157"/>
    <mergeCell ref="C159:J159"/>
    <mergeCell ref="C93:F93"/>
    <mergeCell ref="G93:L93"/>
    <mergeCell ref="C95:G95"/>
    <mergeCell ref="C97:E97"/>
    <mergeCell ref="C99:F99"/>
    <mergeCell ref="C173:F173"/>
    <mergeCell ref="G173:L173"/>
    <mergeCell ref="C129:G129"/>
    <mergeCell ref="C131:E131"/>
    <mergeCell ref="C125:F125"/>
    <mergeCell ref="G125:L125"/>
    <mergeCell ref="C127:J127"/>
    <mergeCell ref="C119:H119"/>
    <mergeCell ref="C121:G121"/>
    <mergeCell ref="G131:K131"/>
    <mergeCell ref="C135:F135"/>
    <mergeCell ref="C137:H137"/>
    <mergeCell ref="C139:G139"/>
    <mergeCell ref="C141:F141"/>
    <mergeCell ref="G141:L141"/>
    <mergeCell ref="C143:J143"/>
    <mergeCell ref="C145:G145"/>
    <mergeCell ref="C147:E147"/>
    <mergeCell ref="G147:K147"/>
    <mergeCell ref="C123:L123"/>
    <mergeCell ref="C111:G111"/>
    <mergeCell ref="C113:E113"/>
    <mergeCell ref="C115:F115"/>
    <mergeCell ref="C117:F117"/>
    <mergeCell ref="C101:F101"/>
    <mergeCell ref="C103:H103"/>
    <mergeCell ref="C105:G105"/>
    <mergeCell ref="C109:G109"/>
    <mergeCell ref="H109:L109"/>
    <mergeCell ref="I105:L105"/>
    <mergeCell ref="C73:G73"/>
    <mergeCell ref="C75:E75"/>
    <mergeCell ref="C77:F77"/>
    <mergeCell ref="C79:F79"/>
    <mergeCell ref="C81:H81"/>
    <mergeCell ref="C85:E85"/>
    <mergeCell ref="C61:G61"/>
    <mergeCell ref="C63:L63"/>
    <mergeCell ref="C65:E65"/>
    <mergeCell ref="C71:F71"/>
    <mergeCell ref="G71:L71"/>
    <mergeCell ref="I61:L61"/>
    <mergeCell ref="I83:L83"/>
    <mergeCell ref="C83:G83"/>
    <mergeCell ref="C51:F51"/>
    <mergeCell ref="C53:G53"/>
    <mergeCell ref="C55:E55"/>
    <mergeCell ref="C57:E57"/>
    <mergeCell ref="C59:H59"/>
    <mergeCell ref="G55:K55"/>
    <mergeCell ref="C45:H45"/>
    <mergeCell ref="C47:G47"/>
    <mergeCell ref="C49:F49"/>
    <mergeCell ref="G49:L49"/>
    <mergeCell ref="G41:K41"/>
    <mergeCell ref="I47:L47"/>
    <mergeCell ref="C27:E27"/>
    <mergeCell ref="G27:K27"/>
    <mergeCell ref="I33:L33"/>
    <mergeCell ref="C41:E41"/>
    <mergeCell ref="C43:E43"/>
    <mergeCell ref="C35:F35"/>
    <mergeCell ref="G35:L35"/>
    <mergeCell ref="C37:F37"/>
    <mergeCell ref="C39:G39"/>
    <mergeCell ref="C29:E29"/>
    <mergeCell ref="C31:H31"/>
    <mergeCell ref="C33:G33"/>
    <mergeCell ref="C3:L3"/>
    <mergeCell ref="C7:L7"/>
    <mergeCell ref="C25:G25"/>
    <mergeCell ref="C21:F21"/>
    <mergeCell ref="G21:L21"/>
    <mergeCell ref="C5:G5"/>
    <mergeCell ref="C23:F23"/>
    <mergeCell ref="J9:L17"/>
    <mergeCell ref="C9:F9"/>
    <mergeCell ref="C11:F11"/>
    <mergeCell ref="C13:F13"/>
    <mergeCell ref="C15:F15"/>
    <mergeCell ref="C17:F17"/>
    <mergeCell ref="C19:L19"/>
    <mergeCell ref="C161:G161"/>
    <mergeCell ref="C163:E163"/>
    <mergeCell ref="G163:K163"/>
    <mergeCell ref="I221:L221"/>
    <mergeCell ref="I237:L237"/>
    <mergeCell ref="I253:L253"/>
    <mergeCell ref="I203:L203"/>
    <mergeCell ref="C191:J191"/>
    <mergeCell ref="C193:G193"/>
    <mergeCell ref="C195:E195"/>
    <mergeCell ref="G195:K195"/>
    <mergeCell ref="C197:E197"/>
    <mergeCell ref="C189:F189"/>
    <mergeCell ref="G189:L189"/>
    <mergeCell ref="C247:E247"/>
    <mergeCell ref="C249:F249"/>
    <mergeCell ref="C251:H251"/>
    <mergeCell ref="C253:G253"/>
    <mergeCell ref="C245:E245"/>
    <mergeCell ref="G245:K245"/>
    <mergeCell ref="C231:E231"/>
    <mergeCell ref="C243:G243"/>
    <mergeCell ref="C223:F223"/>
    <mergeCell ref="G223:L223"/>
    <mergeCell ref="C367:F367"/>
    <mergeCell ref="I355:L355"/>
    <mergeCell ref="C335:L335"/>
    <mergeCell ref="C337:F337"/>
    <mergeCell ref="G337:L337"/>
    <mergeCell ref="C339:J339"/>
    <mergeCell ref="C341:G341"/>
    <mergeCell ref="C343:E343"/>
    <mergeCell ref="G343:K343"/>
    <mergeCell ref="C345:E345"/>
    <mergeCell ref="C347:F347"/>
    <mergeCell ref="C351:K351"/>
    <mergeCell ref="C353:H353"/>
    <mergeCell ref="C355:G355"/>
    <mergeCell ref="C357:F357"/>
    <mergeCell ref="G357:L357"/>
    <mergeCell ref="C359:J359"/>
    <mergeCell ref="C361:G361"/>
    <mergeCell ref="C363:E363"/>
    <mergeCell ref="G363:K363"/>
    <mergeCell ref="C371:K371"/>
    <mergeCell ref="C373:H373"/>
    <mergeCell ref="C375:G375"/>
    <mergeCell ref="C377:F377"/>
    <mergeCell ref="C379:J379"/>
    <mergeCell ref="C381:G381"/>
    <mergeCell ref="C383:E383"/>
    <mergeCell ref="G383:K383"/>
    <mergeCell ref="C387:F387"/>
    <mergeCell ref="I375:L375"/>
    <mergeCell ref="C393:H393"/>
    <mergeCell ref="C395:G395"/>
    <mergeCell ref="C391:K391"/>
    <mergeCell ref="C397:L397"/>
    <mergeCell ref="G377:L377"/>
    <mergeCell ref="C399:F399"/>
    <mergeCell ref="G399:L399"/>
    <mergeCell ref="C401:J401"/>
    <mergeCell ref="C403:G403"/>
    <mergeCell ref="I395:L395"/>
    <mergeCell ref="C405:E405"/>
    <mergeCell ref="G405:K405"/>
    <mergeCell ref="C409:F409"/>
    <mergeCell ref="C415:G415"/>
    <mergeCell ref="C411:K411"/>
    <mergeCell ref="C413:H413"/>
    <mergeCell ref="C417:F417"/>
    <mergeCell ref="G417:L417"/>
    <mergeCell ref="I415:L415"/>
    <mergeCell ref="C439:F439"/>
    <mergeCell ref="G439:L439"/>
    <mergeCell ref="C441:G441"/>
    <mergeCell ref="C437:F437"/>
    <mergeCell ref="C419:J419"/>
    <mergeCell ref="C421:G421"/>
    <mergeCell ref="C423:E423"/>
    <mergeCell ref="G423:K423"/>
    <mergeCell ref="C427:F427"/>
    <mergeCell ref="C429:K429"/>
    <mergeCell ref="C431:H431"/>
    <mergeCell ref="C433:G433"/>
    <mergeCell ref="C435:L435"/>
    <mergeCell ref="I433:L433"/>
    <mergeCell ref="C453:F453"/>
    <mergeCell ref="C455:F455"/>
    <mergeCell ref="G455:L455"/>
    <mergeCell ref="C457:G457"/>
    <mergeCell ref="C459:E459"/>
    <mergeCell ref="G459:K459"/>
    <mergeCell ref="C463:F463"/>
    <mergeCell ref="C465:H465"/>
    <mergeCell ref="C467:G467"/>
    <mergeCell ref="C511:F511"/>
    <mergeCell ref="C513:H513"/>
    <mergeCell ref="C515:G515"/>
    <mergeCell ref="C485:F485"/>
    <mergeCell ref="C487:F487"/>
    <mergeCell ref="G487:L487"/>
    <mergeCell ref="C489:G489"/>
    <mergeCell ref="C491:E491"/>
    <mergeCell ref="G491:K491"/>
    <mergeCell ref="C495:F495"/>
    <mergeCell ref="C497:H497"/>
    <mergeCell ref="C499:G499"/>
    <mergeCell ref="N3:Q3"/>
    <mergeCell ref="N5:Q7"/>
    <mergeCell ref="R5:R7"/>
    <mergeCell ref="N9:R12"/>
    <mergeCell ref="C501:F501"/>
    <mergeCell ref="C503:F503"/>
    <mergeCell ref="G503:L503"/>
    <mergeCell ref="C505:G505"/>
    <mergeCell ref="C507:E507"/>
    <mergeCell ref="G507:K507"/>
    <mergeCell ref="C469:F469"/>
    <mergeCell ref="C471:F471"/>
    <mergeCell ref="G471:L471"/>
    <mergeCell ref="C473:G473"/>
    <mergeCell ref="C475:E475"/>
    <mergeCell ref="G475:K475"/>
    <mergeCell ref="C479:F479"/>
    <mergeCell ref="C481:H481"/>
    <mergeCell ref="C483:G483"/>
    <mergeCell ref="C443:E443"/>
    <mergeCell ref="G443:K443"/>
    <mergeCell ref="C449:H449"/>
    <mergeCell ref="C447:F447"/>
    <mergeCell ref="C451:G451"/>
  </mergeCells>
  <phoneticPr fontId="2" type="noConversion"/>
  <conditionalFormatting sqref="I10:I17 J9">
    <cfRule type="containsText" dxfId="54" priority="57" operator="containsText" text="Один и тот же номер группы может быть указан один раз">
      <formula>NOT(ISERROR(SEARCH("Один и тот же номер группы может быть указан один раз",I9)))</formula>
    </cfRule>
  </conditionalFormatting>
  <conditionalFormatting sqref="M47:R47">
    <cfRule type="containsText" dxfId="53" priority="56" operator="containsText" text="Укажите штрину прохода между оборудованием">
      <formula>NOT(ISERROR(SEARCH("Укажите штрину прохода между оборудованием",M47)))</formula>
    </cfRule>
  </conditionalFormatting>
  <conditionalFormatting sqref="I33:R33">
    <cfRule type="containsText" dxfId="52" priority="55" operator="containsText" text="Укажите ширину прохода между оборудованием">
      <formula>NOT(ISERROR(SEARCH("Укажите ширину прохода между оборудованием",I33)))</formula>
    </cfRule>
  </conditionalFormatting>
  <conditionalFormatting sqref="M61:R61">
    <cfRule type="containsText" dxfId="51" priority="54" operator="containsText" text="Укажите штрину прохода между оборудованием">
      <formula>NOT(ISERROR(SEARCH("Укажите штрину прохода между оборудованием",M61)))</formula>
    </cfRule>
  </conditionalFormatting>
  <conditionalFormatting sqref="M139:R139">
    <cfRule type="containsText" dxfId="50" priority="53" operator="containsText" text="Укажите штрину прохода между оборудованием">
      <formula>NOT(ISERROR(SEARCH("Укажите штрину прохода между оборудованием",M139)))</formula>
    </cfRule>
  </conditionalFormatting>
  <conditionalFormatting sqref="M155:R155">
    <cfRule type="containsText" dxfId="49" priority="52" operator="containsText" text="Укажите штрину прохода между оборудованием">
      <formula>NOT(ISERROR(SEARCH("Укажите штрину прохода между оборудованием",M155)))</formula>
    </cfRule>
  </conditionalFormatting>
  <conditionalFormatting sqref="M171:R171">
    <cfRule type="containsText" dxfId="48" priority="51" operator="containsText" text="Укажите штрину прохода между оборудованием">
      <formula>NOT(ISERROR(SEARCH("Укажите штрину прохода между оборудованием",M171)))</formula>
    </cfRule>
  </conditionalFormatting>
  <conditionalFormatting sqref="M187:R187">
    <cfRule type="containsText" dxfId="47" priority="50" operator="containsText" text="Укажите штрину прохода между оборудованием">
      <formula>NOT(ISERROR(SEARCH("Укажите штрину прохода между оборудованием",M187)))</formula>
    </cfRule>
  </conditionalFormatting>
  <conditionalFormatting sqref="M203:R203">
    <cfRule type="containsText" dxfId="46" priority="49" operator="containsText" text="Укажите штрину прохода между оборудованием">
      <formula>NOT(ISERROR(SEARCH("Укажите штрину прохода между оборудованием",M203)))</formula>
    </cfRule>
  </conditionalFormatting>
  <conditionalFormatting sqref="M221:R221">
    <cfRule type="containsText" dxfId="45" priority="48" operator="containsText" text="Укажите штрину прохода между оборудованием">
      <formula>NOT(ISERROR(SEARCH("Укажите штрину прохода между оборудованием",M221)))</formula>
    </cfRule>
  </conditionalFormatting>
  <conditionalFormatting sqref="M237:R237">
    <cfRule type="containsText" dxfId="44" priority="47" operator="containsText" text="Укажите штрину прохода между оборудованием">
      <formula>NOT(ISERROR(SEARCH("Укажите штрину прохода между оборудованием",M237)))</formula>
    </cfRule>
  </conditionalFormatting>
  <conditionalFormatting sqref="M253:R253">
    <cfRule type="containsText" dxfId="43" priority="46" operator="containsText" text="Укажите штрину прохода между оборудованием">
      <formula>NOT(ISERROR(SEARCH("Укажите штрину прохода между оборудованием",M253)))</formula>
    </cfRule>
  </conditionalFormatting>
  <conditionalFormatting sqref="M269:R269">
    <cfRule type="containsText" dxfId="42" priority="45" operator="containsText" text="Укажите штрину прохода между оборудованием">
      <formula>NOT(ISERROR(SEARCH("Укажите штрину прохода между оборудованием",M269)))</formula>
    </cfRule>
  </conditionalFormatting>
  <conditionalFormatting sqref="M285:R285">
    <cfRule type="containsText" dxfId="41" priority="44" operator="containsText" text="Укажите штрину прохода между оборудованием">
      <formula>NOT(ISERROR(SEARCH("Укажите штрину прохода между оборудованием",M285)))</formula>
    </cfRule>
  </conditionalFormatting>
  <conditionalFormatting sqref="M301:R301">
    <cfRule type="containsText" dxfId="40" priority="43" operator="containsText" text="Укажите штрину прохода между оборудованием">
      <formula>NOT(ISERROR(SEARCH("Укажите штрину прохода между оборудованием",M301)))</formula>
    </cfRule>
  </conditionalFormatting>
  <conditionalFormatting sqref="M317:R317">
    <cfRule type="containsText" dxfId="39" priority="42" operator="containsText" text="Укажите штрину прохода между оборудованием">
      <formula>NOT(ISERROR(SEARCH("Укажите штрину прохода между оборудованием",M317)))</formula>
    </cfRule>
  </conditionalFormatting>
  <conditionalFormatting sqref="M333:R333">
    <cfRule type="containsText" dxfId="38" priority="41" operator="containsText" text="Укажите штрину прохода между оборудованием">
      <formula>NOT(ISERROR(SEARCH("Укажите штрину прохода между оборудованием",M333)))</formula>
    </cfRule>
  </conditionalFormatting>
  <conditionalFormatting sqref="M355:R355">
    <cfRule type="containsText" dxfId="37" priority="40" operator="containsText" text="Укажите штрину прохода между оборудованием">
      <formula>NOT(ISERROR(SEARCH("Укажите штрину прохода между оборудованием",M355)))</formula>
    </cfRule>
  </conditionalFormatting>
  <conditionalFormatting sqref="M375:R375">
    <cfRule type="containsText" dxfId="36" priority="39" operator="containsText" text="Укажите штрину прохода между оборудованием">
      <formula>NOT(ISERROR(SEARCH("Укажите штрину прохода между оборудованием",M375)))</formula>
    </cfRule>
  </conditionalFormatting>
  <conditionalFormatting sqref="M395:R395">
    <cfRule type="containsText" dxfId="35" priority="38" operator="containsText" text="Укажите штрину прохода между оборудованием">
      <formula>NOT(ISERROR(SEARCH("Укажите штрину прохода между оборудованием",M395)))</formula>
    </cfRule>
  </conditionalFormatting>
  <conditionalFormatting sqref="M415:R415">
    <cfRule type="containsText" dxfId="34" priority="37" operator="containsText" text="Укажите штрину прохода между оборудованием">
      <formula>NOT(ISERROR(SEARCH("Укажите штрину прохода между оборудованием",M415)))</formula>
    </cfRule>
  </conditionalFormatting>
  <conditionalFormatting sqref="M433:R433">
    <cfRule type="containsText" dxfId="33" priority="36" operator="containsText" text="Укажите штрину прохода между оборудованием">
      <formula>NOT(ISERROR(SEARCH("Укажите штрину прохода между оборудованием",M433)))</formula>
    </cfRule>
  </conditionalFormatting>
  <conditionalFormatting sqref="I451">
    <cfRule type="containsText" dxfId="32" priority="35" operator="containsText" text="Укажите штрину прохода между оборудованием">
      <formula>NOT(ISERROR(SEARCH("Укажите штрину прохода между оборудованием",I451)))</formula>
    </cfRule>
  </conditionalFormatting>
  <conditionalFormatting sqref="I467">
    <cfRule type="containsText" dxfId="31" priority="34" operator="containsText" text="Укажите штрину прохода между оборудованием">
      <formula>NOT(ISERROR(SEARCH("Укажите штрину прохода между оборудованием",I467)))</formula>
    </cfRule>
  </conditionalFormatting>
  <conditionalFormatting sqref="I483">
    <cfRule type="containsText" dxfId="30" priority="33" operator="containsText" text="Укажите штрину прохода между оборудованием">
      <formula>NOT(ISERROR(SEARCH("Укажите штрину прохода между оборудованием",I483)))</formula>
    </cfRule>
  </conditionalFormatting>
  <conditionalFormatting sqref="I499">
    <cfRule type="containsText" dxfId="29" priority="32" operator="containsText" text="Укажите штрину прохода между оборудованием">
      <formula>NOT(ISERROR(SEARCH("Укажите штрину прохода между оборудованием",I499)))</formula>
    </cfRule>
  </conditionalFormatting>
  <conditionalFormatting sqref="I515">
    <cfRule type="containsText" dxfId="28" priority="31" operator="containsText" text="Укажите штрину прохода между оборудованием">
      <formula>NOT(ISERROR(SEARCH("Укажите штрину прохода между оборудованием",I515)))</formula>
    </cfRule>
  </conditionalFormatting>
  <conditionalFormatting sqref="N9:R11">
    <cfRule type="containsText" dxfId="27" priority="30" operator="containsText" text="Нормативная трудоемкость обслуживания превышает продолжительность рабочей смены!">
      <formula>NOT(ISERROR(SEARCH("Нормативная трудоемкость обслуживания превышает продолжительность рабочей смены!",N9)))</formula>
    </cfRule>
  </conditionalFormatting>
  <conditionalFormatting sqref="I83:L83">
    <cfRule type="containsText" dxfId="26" priority="27" operator="containsText" text="Укажите количество раковин">
      <formula>NOT(ISERROR(SEARCH("Укажите количество раковин",I83)))</formula>
    </cfRule>
    <cfRule type="containsText" dxfId="25" priority="28" operator="containsText" text="Укажите количество унитазов">
      <formula>NOT(ISERROR(SEARCH("Укажите количество унитазов",I83)))</formula>
    </cfRule>
    <cfRule type="containsText" dxfId="24" priority="29" operator="containsText" text="Укажите колличество унитазов и раковин">
      <formula>NOT(ISERROR(SEARCH("Укажите колличество унитазов и раковин",I83)))</formula>
    </cfRule>
  </conditionalFormatting>
  <conditionalFormatting sqref="I105:L105">
    <cfRule type="containsText" dxfId="23" priority="21" operator="containsText" text="Укажите количество писсуаров">
      <formula>NOT(ISERROR(SEARCH("Укажите количество писсуаров",I105)))</formula>
    </cfRule>
    <cfRule type="containsText" dxfId="22" priority="22" operator="containsText" text="Укажите количество раковин">
      <formula>NOT(ISERROR(SEARCH("Укажите количество раковин",I105)))</formula>
    </cfRule>
    <cfRule type="containsText" dxfId="21" priority="23" operator="containsText" text="Укажите количество унитазов">
      <formula>NOT(ISERROR(SEARCH("Укажите количество унитазов",I105)))</formula>
    </cfRule>
    <cfRule type="containsText" dxfId="20" priority="24" operator="containsText" text="Укажите колличество унитазов, раковин, писсуаров">
      <formula>NOT(ISERROR(SEARCH("Укажите колличество унитазов, раковин, писсуаров",I105)))</formula>
    </cfRule>
  </conditionalFormatting>
  <conditionalFormatting sqref="I47:L47">
    <cfRule type="containsText" dxfId="19" priority="20" operator="containsText" text="Укажите ширину прохода между оборудованием">
      <formula>NOT(ISERROR(SEARCH("Укажите ширину прохода между оборудованием",I47)))</formula>
    </cfRule>
  </conditionalFormatting>
  <conditionalFormatting sqref="I61:L61">
    <cfRule type="containsText" dxfId="18" priority="19" operator="containsText" text="Укажите ширину прохода между оборудованием">
      <formula>NOT(ISERROR(SEARCH("Укажите ширину прохода между оборудованием",I61)))</formula>
    </cfRule>
  </conditionalFormatting>
  <conditionalFormatting sqref="I139:L139">
    <cfRule type="containsText" dxfId="17" priority="18" operator="containsText" text="Укажите ширину прохода между оборудованием">
      <formula>NOT(ISERROR(SEARCH("Укажите ширину прохода между оборудованием",I139)))</formula>
    </cfRule>
  </conditionalFormatting>
  <conditionalFormatting sqref="I155:L155">
    <cfRule type="containsText" dxfId="16" priority="17" operator="containsText" text="Укажите ширину прохода между оборудованием">
      <formula>NOT(ISERROR(SEARCH("Укажите ширину прохода между оборудованием",I155)))</formula>
    </cfRule>
  </conditionalFormatting>
  <conditionalFormatting sqref="I171:L171">
    <cfRule type="containsText" dxfId="15" priority="16" operator="containsText" text="Укажите ширину прохода между оборудованием">
      <formula>NOT(ISERROR(SEARCH("Укажите ширину прохода между оборудованием",I171)))</formula>
    </cfRule>
  </conditionalFormatting>
  <conditionalFormatting sqref="I187:L187">
    <cfRule type="containsText" dxfId="14" priority="15" operator="containsText" text="Укажите ширину прохода между оборудованием">
      <formula>NOT(ISERROR(SEARCH("Укажите ширину прохода между оборудованием",I187)))</formula>
    </cfRule>
  </conditionalFormatting>
  <conditionalFormatting sqref="I203:L203">
    <cfRule type="containsText" dxfId="13" priority="14" operator="containsText" text="Укажите ширину прохода между оборудованием">
      <formula>NOT(ISERROR(SEARCH("Укажите ширину прохода между оборудованием",I203)))</formula>
    </cfRule>
  </conditionalFormatting>
  <conditionalFormatting sqref="I221:L221">
    <cfRule type="containsText" dxfId="12" priority="13" operator="containsText" text="Укажите ширину прохода между оборудованием">
      <formula>NOT(ISERROR(SEARCH("Укажите ширину прохода между оборудованием",I221)))</formula>
    </cfRule>
  </conditionalFormatting>
  <conditionalFormatting sqref="I237:L237">
    <cfRule type="containsText" dxfId="11" priority="12" operator="containsText" text="Укажите ширину прохода между оборудованием">
      <formula>NOT(ISERROR(SEARCH("Укажите ширину прохода между оборудованием",I237)))</formula>
    </cfRule>
  </conditionalFormatting>
  <conditionalFormatting sqref="I253:L253">
    <cfRule type="containsText" dxfId="10" priority="11" operator="containsText" text="Укажите ширину прохода между оборудованием">
      <formula>NOT(ISERROR(SEARCH("Укажите ширину прохода между оборудованием",I253)))</formula>
    </cfRule>
  </conditionalFormatting>
  <conditionalFormatting sqref="I269:L269">
    <cfRule type="containsText" dxfId="9" priority="10" operator="containsText" text="Укажите ширину прохода между оборудованием">
      <formula>NOT(ISERROR(SEARCH("Укажите ширину прохода между оборудованием",I269)))</formula>
    </cfRule>
  </conditionalFormatting>
  <conditionalFormatting sqref="I285:L285">
    <cfRule type="containsText" dxfId="8" priority="9" operator="containsText" text="Укажите ширину прохода между оборудованием">
      <formula>NOT(ISERROR(SEARCH("Укажите ширину прохода между оборудованием",I285)))</formula>
    </cfRule>
  </conditionalFormatting>
  <conditionalFormatting sqref="I301:L301">
    <cfRule type="containsText" dxfId="7" priority="8" operator="containsText" text="Укажите ширину прохода между оборудованием">
      <formula>NOT(ISERROR(SEARCH("Укажите ширину прохода между оборудованием",I301)))</formula>
    </cfRule>
  </conditionalFormatting>
  <conditionalFormatting sqref="I317:L317">
    <cfRule type="containsText" dxfId="6" priority="7" operator="containsText" text="Укажите ширину прохода между оборудованием">
      <formula>NOT(ISERROR(SEARCH("Укажите ширину прохода между оборудованием",I317)))</formula>
    </cfRule>
  </conditionalFormatting>
  <conditionalFormatting sqref="I333:L333">
    <cfRule type="containsText" dxfId="5" priority="6" operator="containsText" text="Укажите ширину прохода между оборудованием">
      <formula>NOT(ISERROR(SEARCH("Укажите ширину прохода между оборудованием",I333)))</formula>
    </cfRule>
  </conditionalFormatting>
  <conditionalFormatting sqref="I355:L355">
    <cfRule type="containsText" dxfId="4" priority="5" operator="containsText" text="Укажите ширину прохода между оборудованием">
      <formula>NOT(ISERROR(SEARCH("Укажите ширину прохода между оборудованием",I355)))</formula>
    </cfRule>
  </conditionalFormatting>
  <conditionalFormatting sqref="I375:L375">
    <cfRule type="containsText" dxfId="3" priority="4" operator="containsText" text="Укажите ширину прохода между оборудованием">
      <formula>NOT(ISERROR(SEARCH("Укажите ширину прохода между оборудованием",I375)))</formula>
    </cfRule>
  </conditionalFormatting>
  <conditionalFormatting sqref="I395:L395">
    <cfRule type="containsText" dxfId="2" priority="3" operator="containsText" text="Укажите ширину прохода между оборудованием">
      <formula>NOT(ISERROR(SEARCH("Укажите ширину прохода между оборудованием",I395)))</formula>
    </cfRule>
  </conditionalFormatting>
  <conditionalFormatting sqref="I415:L415">
    <cfRule type="containsText" dxfId="1" priority="2" operator="containsText" text="Укажите ширину прохода между оборудованием">
      <formula>NOT(ISERROR(SEARCH("Укажите ширину прохода между оборудованием",I415)))</formula>
    </cfRule>
  </conditionalFormatting>
  <conditionalFormatting sqref="I433:L433">
    <cfRule type="containsText" dxfId="0" priority="1" operator="containsText" text="Укажите ширину прохода между оборудованием">
      <formula>NOT(ISERROR(SEARCH("Укажите ширину прохода между оборудованием",I433)))</formula>
    </cfRule>
  </conditionalFormatting>
  <dataValidations count="22">
    <dataValidation type="list" allowBlank="1" showInputMessage="1" showErrorMessage="1" sqref="G9 G437">
      <formula1>Группа1</formula1>
    </dataValidation>
    <dataValidation type="list" allowBlank="1" showInputMessage="1" showErrorMessage="1" sqref="G49 G35 G21:L21">
      <formula1>Видработ1</formula1>
    </dataValidation>
    <dataValidation type="list" allowBlank="1" showInputMessage="1" showErrorMessage="1" sqref="H109 G71 G93">
      <formula1>Туалет1</formula1>
    </dataValidation>
    <dataValidation type="list" allowBlank="1" showInputMessage="1" showErrorMessage="1" sqref="G79 G101 G117 G23 G37 G51 G135 G217 G151 G167 G183 G199 G329 G233 G265 G281 G297 G313 G249 G347 G367 G387 G409 G427 G447 G463 G479 G495 G511">
      <formula1>Повторяемость</formula1>
    </dataValidation>
    <dataValidation type="list" allowBlank="1" showInputMessage="1" showErrorMessage="1" sqref="G157:L157 G173:L173 G189:L189 G125:L125 G141:L141">
      <formula1>Видработ2</formula1>
    </dataValidation>
    <dataValidation type="list" allowBlank="1" showInputMessage="1" showErrorMessage="1" sqref="K127 K143 K159 K175 K191">
      <formula1>Масса2</formula1>
    </dataValidation>
    <dataValidation type="list" allowBlank="1" showInputMessage="1" showErrorMessage="1" sqref="G11">
      <formula1>Группа2</formula1>
    </dataValidation>
    <dataValidation type="list" allowBlank="1" showInputMessage="1" showErrorMessage="1" sqref="G13">
      <formula1>Группа3</formula1>
    </dataValidation>
    <dataValidation type="list" allowBlank="1" showInputMessage="1" showErrorMessage="1" sqref="G15">
      <formula1>Группа4</formula1>
    </dataValidation>
    <dataValidation type="list" allowBlank="1" showInputMessage="1" showErrorMessage="1" sqref="G17 G468">
      <formula1>Группа5</formula1>
    </dataValidation>
    <dataValidation type="list" allowBlank="1" showInputMessage="1" showErrorMessage="1" sqref="G223:L223 G239:L239 G255:L255 G271:L271 G287:L287 G207:L207 G319:L319 G303:L303">
      <formula1>Видработ3</formula1>
    </dataValidation>
    <dataValidation type="list" allowBlank="1" showInputMessage="1" showErrorMessage="1" sqref="K209 K335 K225 K241 K257 K273 K289 K305 K321">
      <formula1>Масса3</formula1>
    </dataValidation>
    <dataValidation type="list" allowBlank="1" showInputMessage="1" showErrorMessage="1" sqref="G377 G357 G337:L337">
      <formula1>Видработ4</formula1>
    </dataValidation>
    <dataValidation type="list" allowBlank="1" showInputMessage="1" showErrorMessage="1" sqref="K339 K359 K379">
      <formula1>Масса4</formula1>
    </dataValidation>
    <dataValidation type="list" allowBlank="1" showInputMessage="1" showErrorMessage="1" sqref="H349 L391 H369 L411 H389 L429 L351 L371">
      <formula1>$V$348:$V$349</formula1>
    </dataValidation>
    <dataValidation type="list" allowBlank="1" showInputMessage="1" showErrorMessage="1" sqref="G399:L399 G417:L417">
      <formula1>Видработ5</formula1>
    </dataValidation>
    <dataValidation type="list" allowBlank="1" showInputMessage="1" showErrorMessage="1" sqref="K401 K419">
      <formula1>Масса5</formula1>
    </dataValidation>
    <dataValidation type="list" allowBlank="1" showInputMessage="1" showErrorMessage="1" sqref="G471:L471 G455:L455 G503:L503 G487:L487 G439:L439">
      <formula1>Видработ6</formula1>
    </dataValidation>
    <dataValidation type="list" allowBlank="1" showInputMessage="1" showErrorMessage="1" sqref="G453">
      <formula1>$V$437:$V$438</formula1>
    </dataValidation>
    <dataValidation type="list" allowBlank="1" showInputMessage="1" showErrorMessage="1" sqref="G469">
      <formula1>$V$439:$V$440</formula1>
    </dataValidation>
    <dataValidation type="list" allowBlank="1" showInputMessage="1" showErrorMessage="1" sqref="G485">
      <formula1>$V$441:$V$442</formula1>
    </dataValidation>
    <dataValidation type="list" allowBlank="1" showInputMessage="1" showErrorMessage="1" sqref="G501">
      <formula1>$V$443:$V$444</formula1>
    </dataValidation>
  </dataValidations>
  <pageMargins left="0.39370078740157483" right="0.39370078740157483" top="0.39370078740157483" bottom="0.39370078740157483" header="0.35433070866141736" footer="0.35433070866141736"/>
  <pageSetup paperSize="9" orientation="portrait" blackAndWhite="1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/>
  <dimension ref="B1:X102"/>
  <sheetViews>
    <sheetView showGridLines="0" zoomScale="90" zoomScaleNormal="90" workbookViewId="0"/>
  </sheetViews>
  <sheetFormatPr defaultRowHeight="15"/>
  <cols>
    <col min="1" max="2" width="0.85546875" style="1" customWidth="1"/>
    <col min="3" max="9" width="12.7109375" style="1" customWidth="1"/>
    <col min="10" max="10" width="0.85546875" style="1" customWidth="1"/>
    <col min="11" max="11" width="59.5703125" style="1" hidden="1" customWidth="1"/>
    <col min="12" max="12" width="9.140625" style="219" hidden="1" customWidth="1"/>
    <col min="13" max="13" width="32.42578125" style="219" hidden="1" customWidth="1"/>
    <col min="14" max="14" width="4.28515625" style="219" hidden="1" customWidth="1"/>
    <col min="15" max="15" width="48.140625" style="219" hidden="1" customWidth="1"/>
    <col min="16" max="19" width="9.140625" style="219" hidden="1" customWidth="1"/>
    <col min="20" max="23" width="9.140625" style="219" customWidth="1"/>
    <col min="24" max="26" width="9.140625" style="1" customWidth="1"/>
    <col min="27" max="16384" width="9.140625" style="1"/>
  </cols>
  <sheetData>
    <row r="1" spans="2:24" ht="6" customHeight="1"/>
    <row r="2" spans="2:24" ht="6" customHeight="1" thickBot="1">
      <c r="B2" s="2"/>
      <c r="C2" s="2"/>
      <c r="D2" s="2"/>
      <c r="E2" s="2"/>
      <c r="F2" s="2"/>
      <c r="G2" s="2"/>
      <c r="H2" s="2"/>
      <c r="I2" s="2"/>
      <c r="J2" s="150"/>
    </row>
    <row r="3" spans="2:24" ht="38.25" customHeight="1">
      <c r="B3" s="2"/>
      <c r="C3" s="212" t="s">
        <v>1</v>
      </c>
      <c r="D3" s="212"/>
      <c r="E3" s="212"/>
      <c r="F3" s="212"/>
      <c r="G3" s="212"/>
      <c r="H3" s="212"/>
      <c r="I3" s="212"/>
      <c r="J3" s="151"/>
      <c r="K3" s="220" t="str">
        <f>CONCATENATE(Калькулятор!$G$9,Калькулятор!$AD$25,Калькулятор!$G$23)</f>
        <v>норма времени обслуживания</v>
      </c>
      <c r="L3" s="221">
        <v>1</v>
      </c>
      <c r="M3" s="221" t="s">
        <v>10</v>
      </c>
      <c r="N3" s="222">
        <v>1.2</v>
      </c>
      <c r="O3" s="223" t="str">
        <f>CONCATENATE(L3,M3,N3)</f>
        <v>1норма обслуживания1,2</v>
      </c>
      <c r="P3" s="224">
        <v>0.83</v>
      </c>
      <c r="R3" s="225">
        <v>1.2</v>
      </c>
      <c r="X3" s="226"/>
    </row>
    <row r="4" spans="2:24" ht="15.75">
      <c r="B4" s="2"/>
      <c r="C4" s="2"/>
      <c r="D4" s="2"/>
      <c r="E4" s="2"/>
      <c r="F4" s="2"/>
      <c r="G4" s="2"/>
      <c r="H4" s="2"/>
      <c r="I4" s="2"/>
      <c r="J4" s="150"/>
      <c r="K4" s="227" t="str">
        <f>CONCATENATE(Калькулятор!$G$9,Калькулятор!$AD$27,Калькулятор!$G$23)</f>
        <v>норма обслуживания</v>
      </c>
      <c r="L4" s="228">
        <v>1</v>
      </c>
      <c r="M4" s="228" t="s">
        <v>11</v>
      </c>
      <c r="N4" s="229">
        <v>1.2</v>
      </c>
      <c r="O4" s="230" t="str">
        <f t="shared" ref="O4:O67" si="0">CONCATENATE(L4,M4,N4)</f>
        <v>1норма времени обслуживания1,2</v>
      </c>
      <c r="P4" s="231">
        <v>1.2</v>
      </c>
      <c r="R4" s="225">
        <v>1.4</v>
      </c>
      <c r="X4" s="226"/>
    </row>
    <row r="5" spans="2:24" ht="15.75" customHeight="1">
      <c r="B5" s="2"/>
      <c r="C5" s="213" t="s">
        <v>2</v>
      </c>
      <c r="D5" s="216" t="s">
        <v>3</v>
      </c>
      <c r="E5" s="217"/>
      <c r="F5" s="217"/>
      <c r="G5" s="217"/>
      <c r="H5" s="217"/>
      <c r="I5" s="218"/>
      <c r="J5" s="150"/>
      <c r="K5" s="227" t="str">
        <f>CONCATENATE(Калькулятор!$G$9,Калькулятор!$AD$39,Калькулятор!$G$37)</f>
        <v>норма времени обслуживания</v>
      </c>
      <c r="L5" s="228">
        <v>2</v>
      </c>
      <c r="M5" s="228" t="s">
        <v>10</v>
      </c>
      <c r="N5" s="229">
        <v>1.2</v>
      </c>
      <c r="O5" s="230" t="str">
        <f t="shared" si="0"/>
        <v>2норма обслуживания1,2</v>
      </c>
      <c r="P5" s="231">
        <v>0.86</v>
      </c>
      <c r="R5" s="225">
        <v>1.6</v>
      </c>
      <c r="X5" s="226"/>
    </row>
    <row r="6" spans="2:24" ht="15.75">
      <c r="B6" s="2"/>
      <c r="C6" s="214"/>
      <c r="D6" s="216" t="s">
        <v>4</v>
      </c>
      <c r="E6" s="218"/>
      <c r="F6" s="216" t="s">
        <v>5</v>
      </c>
      <c r="G6" s="218"/>
      <c r="H6" s="216" t="s">
        <v>6</v>
      </c>
      <c r="I6" s="218"/>
      <c r="J6" s="150"/>
      <c r="K6" s="227" t="str">
        <f>CONCATENATE(Калькулятор!$G$9,Калькулятор!$AD$41,Калькулятор!$G$37)</f>
        <v>норма обслуживания</v>
      </c>
      <c r="L6" s="228">
        <v>2</v>
      </c>
      <c r="M6" s="228" t="s">
        <v>11</v>
      </c>
      <c r="N6" s="229">
        <v>1.2</v>
      </c>
      <c r="O6" s="230" t="str">
        <f t="shared" si="0"/>
        <v>2норма времени обслуживания1,2</v>
      </c>
      <c r="P6" s="231">
        <v>1.1599999999999999</v>
      </c>
      <c r="R6" s="225">
        <v>1.8</v>
      </c>
      <c r="X6" s="226"/>
    </row>
    <row r="7" spans="2:24" ht="15.75" customHeight="1">
      <c r="B7" s="2"/>
      <c r="C7" s="214"/>
      <c r="D7" s="216" t="s">
        <v>7</v>
      </c>
      <c r="E7" s="217"/>
      <c r="F7" s="217"/>
      <c r="G7" s="217"/>
      <c r="H7" s="217"/>
      <c r="I7" s="218"/>
      <c r="J7" s="150"/>
      <c r="K7" s="227" t="str">
        <f>CONCATENATE(Калькулятор!$G$9,Калькулятор!$AD$59,Калькулятор!$G$51)</f>
        <v>норма времени обслуживания</v>
      </c>
      <c r="L7" s="228">
        <v>3</v>
      </c>
      <c r="M7" s="228" t="s">
        <v>10</v>
      </c>
      <c r="N7" s="229">
        <v>1.2</v>
      </c>
      <c r="O7" s="230" t="str">
        <f t="shared" si="0"/>
        <v>3норма обслуживания1,2</v>
      </c>
      <c r="P7" s="231">
        <v>0.86</v>
      </c>
      <c r="R7" s="225">
        <v>2</v>
      </c>
      <c r="X7" s="226"/>
    </row>
    <row r="8" spans="2:24" ht="63">
      <c r="B8" s="2"/>
      <c r="C8" s="215"/>
      <c r="D8" s="5" t="s">
        <v>8</v>
      </c>
      <c r="E8" s="5" t="s">
        <v>9</v>
      </c>
      <c r="F8" s="5" t="s">
        <v>8</v>
      </c>
      <c r="G8" s="5" t="s">
        <v>9</v>
      </c>
      <c r="H8" s="5" t="s">
        <v>8</v>
      </c>
      <c r="I8" s="5" t="s">
        <v>9</v>
      </c>
      <c r="J8" s="150"/>
      <c r="K8" s="227" t="str">
        <f>CONCATENATE(Калькулятор!$G$9,Калькулятор!$AD$61,Калькулятор!$G$51)</f>
        <v>норма обслуживания</v>
      </c>
      <c r="L8" s="228">
        <v>3</v>
      </c>
      <c r="M8" s="228" t="s">
        <v>11</v>
      </c>
      <c r="N8" s="229">
        <v>1.2</v>
      </c>
      <c r="O8" s="230" t="str">
        <f t="shared" si="0"/>
        <v>3норма времени обслуживания1,2</v>
      </c>
      <c r="P8" s="231">
        <v>1.1599999999999999</v>
      </c>
      <c r="R8" s="232">
        <v>2.2000000000000002</v>
      </c>
      <c r="X8" s="226"/>
    </row>
    <row r="9" spans="2:24" ht="15.75">
      <c r="B9" s="2"/>
      <c r="C9" s="3">
        <v>1.2</v>
      </c>
      <c r="D9" s="4">
        <v>0.83</v>
      </c>
      <c r="E9" s="4">
        <v>1.2</v>
      </c>
      <c r="F9" s="4">
        <v>0.86</v>
      </c>
      <c r="G9" s="4">
        <v>1.1599999999999999</v>
      </c>
      <c r="H9" s="4">
        <v>0.97</v>
      </c>
      <c r="I9" s="4">
        <v>1.03</v>
      </c>
      <c r="J9" s="150"/>
      <c r="K9" s="227" t="str">
        <f>CONCATENATE(Калькулятор!$G$9,Калькулятор!$AD$81,Калькулятор!$G$79)</f>
        <v>норма времени обслуживания</v>
      </c>
      <c r="L9" s="228">
        <v>4</v>
      </c>
      <c r="M9" s="228" t="s">
        <v>10</v>
      </c>
      <c r="N9" s="229">
        <v>1.2</v>
      </c>
      <c r="O9" s="230" t="str">
        <f t="shared" si="0"/>
        <v>4норма обслуживания1,2</v>
      </c>
      <c r="P9" s="231">
        <v>0.97</v>
      </c>
      <c r="R9" s="225">
        <v>2.4</v>
      </c>
      <c r="X9" s="226"/>
    </row>
    <row r="10" spans="2:24" ht="15.75">
      <c r="B10" s="2"/>
      <c r="C10" s="3">
        <v>1.4</v>
      </c>
      <c r="D10" s="4">
        <v>0.71</v>
      </c>
      <c r="E10" s="4">
        <v>1.41</v>
      </c>
      <c r="F10" s="4">
        <v>0.83</v>
      </c>
      <c r="G10" s="4">
        <v>1.2</v>
      </c>
      <c r="H10" s="4">
        <v>0.95</v>
      </c>
      <c r="I10" s="4">
        <v>1.05</v>
      </c>
      <c r="J10" s="150"/>
      <c r="K10" s="227" t="str">
        <f>CONCATENATE(Калькулятор!$G$9,Калькулятор!$AD$83,Калькулятор!$G$79)</f>
        <v>норма обслуживания</v>
      </c>
      <c r="L10" s="228">
        <v>4</v>
      </c>
      <c r="M10" s="228" t="s">
        <v>11</v>
      </c>
      <c r="N10" s="229">
        <v>1.2</v>
      </c>
      <c r="O10" s="230" t="str">
        <f t="shared" si="0"/>
        <v>4норма времени обслуживания1,2</v>
      </c>
      <c r="P10" s="231">
        <v>1.03</v>
      </c>
      <c r="R10" s="225">
        <v>2.6</v>
      </c>
      <c r="X10" s="226"/>
    </row>
    <row r="11" spans="2:24" ht="15.75">
      <c r="B11" s="2"/>
      <c r="C11" s="3">
        <v>1.6</v>
      </c>
      <c r="D11" s="4">
        <v>0.62</v>
      </c>
      <c r="E11" s="4">
        <v>1.61</v>
      </c>
      <c r="F11" s="4">
        <v>0.67</v>
      </c>
      <c r="G11" s="4">
        <v>1.49</v>
      </c>
      <c r="H11" s="4">
        <v>0.93</v>
      </c>
      <c r="I11" s="4">
        <v>1.08</v>
      </c>
      <c r="J11" s="150"/>
      <c r="K11" s="227" t="str">
        <f>CONCATENATE(Калькулятор!$G$9,Калькулятор!$AD$97,Калькулятор!$G$101)</f>
        <v>норма времени обслуживания</v>
      </c>
      <c r="L11" s="228">
        <v>5</v>
      </c>
      <c r="M11" s="228" t="s">
        <v>10</v>
      </c>
      <c r="N11" s="229">
        <v>1.2</v>
      </c>
      <c r="O11" s="230" t="str">
        <f t="shared" si="0"/>
        <v>5норма обслуживания1,2</v>
      </c>
      <c r="P11" s="231">
        <v>0.97</v>
      </c>
      <c r="R11" s="225">
        <v>2.8</v>
      </c>
      <c r="X11" s="226"/>
    </row>
    <row r="12" spans="2:24" ht="16.5" thickBot="1">
      <c r="B12" s="2"/>
      <c r="C12" s="3">
        <v>1.8</v>
      </c>
      <c r="D12" s="4">
        <v>0.55000000000000004</v>
      </c>
      <c r="E12" s="4">
        <v>1.82</v>
      </c>
      <c r="F12" s="4">
        <v>0.6</v>
      </c>
      <c r="G12" s="4">
        <v>1.67</v>
      </c>
      <c r="H12" s="4">
        <v>0.9</v>
      </c>
      <c r="I12" s="4">
        <v>1.1100000000000001</v>
      </c>
      <c r="J12" s="150"/>
      <c r="K12" s="227" t="str">
        <f>CONCATENATE(Калькулятор!$G$9,Калькулятор!$AD$99,Калькулятор!$G$101)</f>
        <v>норма обслуживания</v>
      </c>
      <c r="L12" s="233">
        <v>5</v>
      </c>
      <c r="M12" s="233" t="s">
        <v>11</v>
      </c>
      <c r="N12" s="234">
        <v>1.2</v>
      </c>
      <c r="O12" s="235" t="str">
        <f t="shared" si="0"/>
        <v>5норма времени обслуживания1,2</v>
      </c>
      <c r="P12" s="236">
        <v>1.03</v>
      </c>
      <c r="R12" s="225">
        <v>3</v>
      </c>
      <c r="X12" s="226"/>
    </row>
    <row r="13" spans="2:24" ht="15.75">
      <c r="B13" s="2"/>
      <c r="C13" s="3">
        <v>2</v>
      </c>
      <c r="D13" s="4">
        <v>0.5</v>
      </c>
      <c r="E13" s="4">
        <v>2</v>
      </c>
      <c r="F13" s="4">
        <v>0.55000000000000004</v>
      </c>
      <c r="G13" s="4">
        <v>1.82</v>
      </c>
      <c r="H13" s="4">
        <v>0.88</v>
      </c>
      <c r="I13" s="4">
        <v>1.1399999999999999</v>
      </c>
      <c r="J13" s="150"/>
      <c r="K13" s="227" t="str">
        <f>CONCATENATE(Калькулятор!$G$9,Калькулятор!$AD$111,Калькулятор!$G$117)</f>
        <v>норма времени обслуживания</v>
      </c>
      <c r="L13" s="221">
        <v>1</v>
      </c>
      <c r="M13" s="221" t="s">
        <v>10</v>
      </c>
      <c r="N13" s="222">
        <v>1.4</v>
      </c>
      <c r="O13" s="223" t="str">
        <f t="shared" si="0"/>
        <v>1норма обслуживания1,4</v>
      </c>
      <c r="P13" s="224">
        <v>0.71</v>
      </c>
    </row>
    <row r="14" spans="2:24" ht="16.5" thickBot="1">
      <c r="B14" s="2"/>
      <c r="C14" s="6">
        <v>2.2000000000000002</v>
      </c>
      <c r="D14" s="4">
        <v>0.45</v>
      </c>
      <c r="E14" s="4">
        <v>2.2200000000000002</v>
      </c>
      <c r="F14" s="4">
        <v>0.5</v>
      </c>
      <c r="G14" s="4">
        <v>2</v>
      </c>
      <c r="H14" s="4">
        <v>0.87</v>
      </c>
      <c r="I14" s="4">
        <v>1.1499999999999999</v>
      </c>
      <c r="J14" s="152"/>
      <c r="K14" s="237" t="str">
        <f>CONCATENATE(Калькулятор!$G$9,Калькулятор!$AD$113,Калькулятор!$G$117)</f>
        <v>норма обслуживания</v>
      </c>
      <c r="L14" s="228">
        <v>1</v>
      </c>
      <c r="M14" s="228" t="s">
        <v>11</v>
      </c>
      <c r="N14" s="222">
        <v>1.4</v>
      </c>
      <c r="O14" s="230" t="str">
        <f t="shared" si="0"/>
        <v>1норма времени обслуживания1,4</v>
      </c>
      <c r="P14" s="231">
        <v>1.41</v>
      </c>
      <c r="R14" s="219" t="str">
        <f>CONCATENATE(Калькулятор!$G$9,Калькулятор!$AD$129,Калькулятор!$G$135)</f>
        <v/>
      </c>
    </row>
    <row r="15" spans="2:24" ht="15.75">
      <c r="B15" s="2"/>
      <c r="C15" s="3">
        <v>2.4</v>
      </c>
      <c r="D15" s="4">
        <v>0.41</v>
      </c>
      <c r="E15" s="4">
        <v>2.44</v>
      </c>
      <c r="F15" s="4">
        <v>0.46</v>
      </c>
      <c r="G15" s="4">
        <v>2.17</v>
      </c>
      <c r="H15" s="4">
        <v>0.85</v>
      </c>
      <c r="I15" s="4">
        <v>1.18</v>
      </c>
      <c r="J15" s="150"/>
      <c r="K15" s="220" t="str">
        <f>CONCATENATE(Калькулятор!$G$11,Калькулятор!$T$129,Калькулятор!$G$135)</f>
        <v>норма времени обслуживания</v>
      </c>
      <c r="L15" s="238">
        <v>2</v>
      </c>
      <c r="M15" s="228" t="s">
        <v>10</v>
      </c>
      <c r="N15" s="222">
        <v>1.4</v>
      </c>
      <c r="O15" s="230" t="str">
        <f t="shared" si="0"/>
        <v>2норма обслуживания1,4</v>
      </c>
      <c r="P15" s="231">
        <v>0.83</v>
      </c>
      <c r="R15" s="1" t="str">
        <f>CONCATENATE(Калькулятор!$G$9,Калькулятор!$AD$130,Калькулятор!$G$135)</f>
        <v/>
      </c>
    </row>
    <row r="16" spans="2:24" ht="15.75">
      <c r="B16" s="2"/>
      <c r="C16" s="3">
        <v>2.6</v>
      </c>
      <c r="D16" s="4">
        <v>0.38</v>
      </c>
      <c r="E16" s="4">
        <v>2.63</v>
      </c>
      <c r="F16" s="4">
        <v>0.43</v>
      </c>
      <c r="G16" s="4">
        <v>2.3199999999999998</v>
      </c>
      <c r="H16" s="4">
        <v>0.84</v>
      </c>
      <c r="I16" s="4">
        <v>1.19</v>
      </c>
      <c r="J16" s="150"/>
      <c r="K16" s="227" t="str">
        <f>CONCATENATE(Калькулятор!$G$11,Калькулятор!$T$130,Калькулятор!$G$135)</f>
        <v>норма обслуживания</v>
      </c>
      <c r="L16" s="238">
        <v>2</v>
      </c>
      <c r="M16" s="228" t="s">
        <v>11</v>
      </c>
      <c r="N16" s="222">
        <v>1.4</v>
      </c>
      <c r="O16" s="230" t="str">
        <f t="shared" si="0"/>
        <v>2норма времени обслуживания1,4</v>
      </c>
      <c r="P16" s="231">
        <v>1.2</v>
      </c>
    </row>
    <row r="17" spans="2:16" ht="15.75">
      <c r="B17" s="2"/>
      <c r="C17" s="3">
        <v>2.8</v>
      </c>
      <c r="D17" s="4">
        <v>0.35</v>
      </c>
      <c r="E17" s="4">
        <v>2.86</v>
      </c>
      <c r="F17" s="4">
        <v>0.4</v>
      </c>
      <c r="G17" s="4">
        <v>2.5</v>
      </c>
      <c r="H17" s="4">
        <v>0.81</v>
      </c>
      <c r="I17" s="4">
        <v>1.23</v>
      </c>
      <c r="J17" s="150"/>
      <c r="K17" s="227" t="str">
        <f>CONCATENATE(Калькулятор!$G$11,Калькулятор!$T$145,Калькулятор!$G$151)</f>
        <v>норма времени обслуживания</v>
      </c>
      <c r="L17" s="238">
        <v>3</v>
      </c>
      <c r="M17" s="228" t="s">
        <v>10</v>
      </c>
      <c r="N17" s="222">
        <v>1.4</v>
      </c>
      <c r="O17" s="230" t="str">
        <f t="shared" si="0"/>
        <v>3норма обслуживания1,4</v>
      </c>
      <c r="P17" s="231">
        <v>0.83</v>
      </c>
    </row>
    <row r="18" spans="2:16" ht="15.75">
      <c r="B18" s="2"/>
      <c r="C18" s="3">
        <v>3</v>
      </c>
      <c r="D18" s="4">
        <v>0.33</v>
      </c>
      <c r="E18" s="4">
        <v>3.03</v>
      </c>
      <c r="F18" s="4">
        <v>0.38</v>
      </c>
      <c r="G18" s="4">
        <v>2.63</v>
      </c>
      <c r="H18" s="4">
        <v>0.8</v>
      </c>
      <c r="I18" s="4">
        <v>1.25</v>
      </c>
      <c r="J18" s="150"/>
      <c r="K18" s="227" t="str">
        <f>CONCATENATE(Калькулятор!$G$11,Калькулятор!$T$146,Калькулятор!$G$151)</f>
        <v>норма обслуживания</v>
      </c>
      <c r="L18" s="238">
        <v>3</v>
      </c>
      <c r="M18" s="228" t="s">
        <v>11</v>
      </c>
      <c r="N18" s="222">
        <v>1.4</v>
      </c>
      <c r="O18" s="230" t="str">
        <f t="shared" si="0"/>
        <v>3норма времени обслуживания1,4</v>
      </c>
      <c r="P18" s="231">
        <v>1.2</v>
      </c>
    </row>
    <row r="19" spans="2:16" ht="6" customHeight="1">
      <c r="B19" s="2"/>
      <c r="C19" s="2"/>
      <c r="D19" s="2"/>
      <c r="E19" s="2"/>
      <c r="F19" s="2"/>
      <c r="G19" s="2"/>
      <c r="H19" s="2"/>
      <c r="I19" s="2"/>
      <c r="J19" s="150"/>
      <c r="K19" s="227" t="str">
        <f>CONCATENATE(Калькулятор!$G$11,Калькулятор!$T$161,Калькулятор!$G$167)</f>
        <v>норма времени обслуживания</v>
      </c>
      <c r="L19" s="238">
        <v>4</v>
      </c>
      <c r="M19" s="228" t="s">
        <v>10</v>
      </c>
      <c r="N19" s="222">
        <v>1.4</v>
      </c>
      <c r="O19" s="230" t="str">
        <f t="shared" si="0"/>
        <v>4норма обслуживания1,4</v>
      </c>
      <c r="P19" s="231">
        <v>0.95</v>
      </c>
    </row>
    <row r="20" spans="2:16" ht="15.75">
      <c r="K20" s="227" t="str">
        <f>CONCATENATE(Калькулятор!$G$11,Калькулятор!$T$162,Калькулятор!$G$167)</f>
        <v>норма обслуживания</v>
      </c>
      <c r="L20" s="238">
        <v>4</v>
      </c>
      <c r="M20" s="228" t="s">
        <v>11</v>
      </c>
      <c r="N20" s="222">
        <v>1.4</v>
      </c>
      <c r="O20" s="230" t="str">
        <f t="shared" si="0"/>
        <v>4норма времени обслуживания1,4</v>
      </c>
      <c r="P20" s="231">
        <v>1.05</v>
      </c>
    </row>
    <row r="21" spans="2:16" ht="15.75">
      <c r="K21" s="227" t="str">
        <f>CONCATENATE(Калькулятор!$G$11,Калькулятор!$T$177,Калькулятор!$G$183)</f>
        <v>норма времени обслуживания</v>
      </c>
      <c r="L21" s="238">
        <v>5</v>
      </c>
      <c r="M21" s="228" t="s">
        <v>10</v>
      </c>
      <c r="N21" s="222">
        <v>1.4</v>
      </c>
      <c r="O21" s="230" t="str">
        <f t="shared" si="0"/>
        <v>5норма обслуживания1,4</v>
      </c>
      <c r="P21" s="231">
        <v>0.95</v>
      </c>
    </row>
    <row r="22" spans="2:16" ht="16.5" thickBot="1">
      <c r="K22" s="227" t="str">
        <f>CONCATENATE(Калькулятор!$G$11,Калькулятор!$T$178,Калькулятор!$G$183)</f>
        <v>норма обслуживания</v>
      </c>
      <c r="L22" s="239">
        <v>5</v>
      </c>
      <c r="M22" s="233" t="s">
        <v>11</v>
      </c>
      <c r="N22" s="222">
        <v>1.4</v>
      </c>
      <c r="O22" s="235" t="str">
        <f t="shared" si="0"/>
        <v>5норма времени обслуживания1,4</v>
      </c>
      <c r="P22" s="236">
        <v>1.05</v>
      </c>
    </row>
    <row r="23" spans="2:16" ht="15.75">
      <c r="K23" s="228" t="str">
        <f>CONCATENATE(Калькулятор!$G$11,Калькулятор!$T$193,Калькулятор!$G$199)</f>
        <v>норма времени обслуживания</v>
      </c>
      <c r="L23" s="221">
        <v>1</v>
      </c>
      <c r="M23" s="221" t="s">
        <v>10</v>
      </c>
      <c r="N23" s="222">
        <v>1.6</v>
      </c>
      <c r="O23" s="223" t="str">
        <f t="shared" si="0"/>
        <v>1норма обслуживания1,6</v>
      </c>
      <c r="P23" s="224">
        <v>0.62</v>
      </c>
    </row>
    <row r="24" spans="2:16" ht="16.5" thickBot="1">
      <c r="K24" s="227" t="str">
        <f>CONCATENATE(Калькулятор!$G$11,Калькулятор!$T$194,Калькулятор!$G$199)</f>
        <v>норма обслуживания</v>
      </c>
      <c r="L24" s="238">
        <v>1</v>
      </c>
      <c r="M24" s="228" t="s">
        <v>11</v>
      </c>
      <c r="N24" s="222">
        <v>1.6</v>
      </c>
      <c r="O24" s="230" t="str">
        <f t="shared" si="0"/>
        <v>1норма времени обслуживания1,6</v>
      </c>
      <c r="P24" s="231">
        <v>1.61</v>
      </c>
    </row>
    <row r="25" spans="2:16" ht="15.75">
      <c r="K25" s="220" t="str">
        <f>CONCATENATE(Калькулятор!$G$13,Калькулятор!$T$211,Калькулятор!$G$217)</f>
        <v>норма времени обслуживания</v>
      </c>
      <c r="L25" s="228">
        <v>2</v>
      </c>
      <c r="M25" s="228" t="s">
        <v>10</v>
      </c>
      <c r="N25" s="222">
        <v>1.6</v>
      </c>
      <c r="O25" s="230" t="str">
        <f t="shared" si="0"/>
        <v>2норма обслуживания1,6</v>
      </c>
      <c r="P25" s="231">
        <v>0.67</v>
      </c>
    </row>
    <row r="26" spans="2:16" ht="15.75">
      <c r="K26" s="227" t="str">
        <f>CONCATENATE(Калькулятор!$G$13,Калькулятор!$T$212,Калькулятор!$G$217)</f>
        <v>норма обслуживания</v>
      </c>
      <c r="L26" s="228">
        <v>2</v>
      </c>
      <c r="M26" s="228" t="s">
        <v>11</v>
      </c>
      <c r="N26" s="222">
        <v>1.6</v>
      </c>
      <c r="O26" s="230" t="str">
        <f t="shared" si="0"/>
        <v>2норма времени обслуживания1,6</v>
      </c>
      <c r="P26" s="231">
        <v>1.49</v>
      </c>
    </row>
    <row r="27" spans="2:16" ht="15.75">
      <c r="K27" s="227" t="str">
        <f>CONCATENATE(Калькулятор!$G$13,Калькулятор!$T$227,Калькулятор!$G$233)</f>
        <v>норма времени обслуживания</v>
      </c>
      <c r="L27" s="228">
        <v>3</v>
      </c>
      <c r="M27" s="228" t="s">
        <v>10</v>
      </c>
      <c r="N27" s="222">
        <v>1.6</v>
      </c>
      <c r="O27" s="230" t="str">
        <f t="shared" si="0"/>
        <v>3норма обслуживания1,6</v>
      </c>
      <c r="P27" s="231">
        <v>0.67</v>
      </c>
    </row>
    <row r="28" spans="2:16" ht="15.75">
      <c r="K28" s="227" t="str">
        <f>CONCATENATE(Калькулятор!$G$13,Калькулятор!$T$228,Калькулятор!$G$233)</f>
        <v>норма обслуживания</v>
      </c>
      <c r="L28" s="228">
        <v>3</v>
      </c>
      <c r="M28" s="228" t="s">
        <v>11</v>
      </c>
      <c r="N28" s="222">
        <v>1.6</v>
      </c>
      <c r="O28" s="230" t="str">
        <f t="shared" si="0"/>
        <v>3норма времени обслуживания1,6</v>
      </c>
      <c r="P28" s="231">
        <v>1.49</v>
      </c>
    </row>
    <row r="29" spans="2:16" ht="15.75">
      <c r="K29" s="227" t="str">
        <f>CONCATENATE(Калькулятор!$G$13,Калькулятор!$T$243,Калькулятор!$G$249)</f>
        <v>норма времени обслуживания</v>
      </c>
      <c r="L29" s="228">
        <v>4</v>
      </c>
      <c r="M29" s="228" t="s">
        <v>10</v>
      </c>
      <c r="N29" s="222">
        <v>1.6</v>
      </c>
      <c r="O29" s="230" t="str">
        <f t="shared" si="0"/>
        <v>4норма обслуживания1,6</v>
      </c>
      <c r="P29" s="231">
        <v>0.93</v>
      </c>
    </row>
    <row r="30" spans="2:16" ht="15.75">
      <c r="K30" s="227" t="str">
        <f>CONCATENATE(Калькулятор!$G$13,Калькулятор!$T$244,Калькулятор!$G$249)</f>
        <v>норма обслуживания</v>
      </c>
      <c r="L30" s="228">
        <v>4</v>
      </c>
      <c r="M30" s="228" t="s">
        <v>11</v>
      </c>
      <c r="N30" s="222">
        <v>1.6</v>
      </c>
      <c r="O30" s="230" t="str">
        <f t="shared" si="0"/>
        <v>4норма времени обслуживания1,6</v>
      </c>
      <c r="P30" s="231">
        <v>1.08</v>
      </c>
    </row>
    <row r="31" spans="2:16" ht="15.75">
      <c r="K31" s="227" t="str">
        <f>CONCATENATE(Калькулятор!$G$13,Калькулятор!$T$259,Калькулятор!$G$265)</f>
        <v>норма времени обслуживания</v>
      </c>
      <c r="L31" s="228">
        <v>5</v>
      </c>
      <c r="M31" s="228" t="s">
        <v>10</v>
      </c>
      <c r="N31" s="222">
        <v>1.6</v>
      </c>
      <c r="O31" s="230" t="str">
        <f t="shared" si="0"/>
        <v>5норма обслуживания1,6</v>
      </c>
      <c r="P31" s="231">
        <v>0.93</v>
      </c>
    </row>
    <row r="32" spans="2:16" ht="16.5" thickBot="1">
      <c r="K32" s="227" t="str">
        <f>CONCATENATE(Калькулятор!$G$13,Калькулятор!$T$260,Калькулятор!$G$265)</f>
        <v>норма обслуживания</v>
      </c>
      <c r="L32" s="233">
        <v>5</v>
      </c>
      <c r="M32" s="233" t="s">
        <v>11</v>
      </c>
      <c r="N32" s="222">
        <v>1.6</v>
      </c>
      <c r="O32" s="235" t="str">
        <f t="shared" si="0"/>
        <v>5норма времени обслуживания1,6</v>
      </c>
      <c r="P32" s="236">
        <v>1.08</v>
      </c>
    </row>
    <row r="33" spans="11:16" ht="15.75">
      <c r="K33" s="227" t="str">
        <f>CONCATENATE(Калькулятор!$G$13,Калькулятор!$T$275,Калькулятор!$G$281)</f>
        <v>норма времени обслуживания</v>
      </c>
      <c r="L33" s="221">
        <v>1</v>
      </c>
      <c r="M33" s="221" t="s">
        <v>10</v>
      </c>
      <c r="N33" s="222">
        <v>1.8</v>
      </c>
      <c r="O33" s="223" t="str">
        <f t="shared" si="0"/>
        <v>1норма обслуживания1,8</v>
      </c>
      <c r="P33" s="224">
        <v>0.55000000000000004</v>
      </c>
    </row>
    <row r="34" spans="11:16" ht="15.75">
      <c r="K34" s="227" t="str">
        <f>CONCATENATE(Калькулятор!$G$13,Калькулятор!$T$276,Калькулятор!$G$281)</f>
        <v>норма обслуживания</v>
      </c>
      <c r="L34" s="228">
        <v>1</v>
      </c>
      <c r="M34" s="228" t="s">
        <v>11</v>
      </c>
      <c r="N34" s="222">
        <v>1.8</v>
      </c>
      <c r="O34" s="230" t="str">
        <f t="shared" si="0"/>
        <v>1норма времени обслуживания1,8</v>
      </c>
      <c r="P34" s="231">
        <v>1.82</v>
      </c>
    </row>
    <row r="35" spans="11:16" ht="15.75">
      <c r="K35" s="227" t="str">
        <f>CONCATENATE(Калькулятор!$G$13,Калькулятор!$T$291,Калькулятор!$G$297)</f>
        <v>норма времени обслуживания</v>
      </c>
      <c r="L35" s="228">
        <v>2</v>
      </c>
      <c r="M35" s="228" t="s">
        <v>10</v>
      </c>
      <c r="N35" s="222">
        <v>1.8</v>
      </c>
      <c r="O35" s="230" t="str">
        <f t="shared" si="0"/>
        <v>2норма обслуживания1,8</v>
      </c>
      <c r="P35" s="231">
        <v>0.6</v>
      </c>
    </row>
    <row r="36" spans="11:16" ht="15.75">
      <c r="K36" s="227" t="str">
        <f>CONCATENATE(Калькулятор!$G$13,Калькулятор!$T$292,Калькулятор!$G$297)</f>
        <v>норма обслуживания</v>
      </c>
      <c r="L36" s="228">
        <v>2</v>
      </c>
      <c r="M36" s="228" t="s">
        <v>11</v>
      </c>
      <c r="N36" s="222">
        <v>1.8</v>
      </c>
      <c r="O36" s="230" t="str">
        <f t="shared" si="0"/>
        <v>2норма времени обслуживания1,8</v>
      </c>
      <c r="P36" s="231">
        <v>1.67</v>
      </c>
    </row>
    <row r="37" spans="11:16" ht="15.75">
      <c r="K37" s="227" t="str">
        <f>CONCATENATE(Калькулятор!$G$13,Калькулятор!$T$307,Калькулятор!$G$313)</f>
        <v>норма времени обслуживания</v>
      </c>
      <c r="L37" s="228">
        <v>3</v>
      </c>
      <c r="M37" s="228" t="s">
        <v>10</v>
      </c>
      <c r="N37" s="222">
        <v>1.8</v>
      </c>
      <c r="O37" s="230" t="str">
        <f t="shared" si="0"/>
        <v>3норма обслуживания1,8</v>
      </c>
      <c r="P37" s="231">
        <v>0.6</v>
      </c>
    </row>
    <row r="38" spans="11:16" ht="15.75">
      <c r="K38" s="227" t="str">
        <f>CONCATENATE(Калькулятор!$G$13,Калькулятор!$T$308,Калькулятор!$G$313)</f>
        <v>норма обслуживания</v>
      </c>
      <c r="L38" s="228">
        <v>3</v>
      </c>
      <c r="M38" s="228" t="s">
        <v>11</v>
      </c>
      <c r="N38" s="222">
        <v>1.8</v>
      </c>
      <c r="O38" s="230" t="str">
        <f t="shared" si="0"/>
        <v>3норма времени обслуживания1,8</v>
      </c>
      <c r="P38" s="231">
        <v>1.67</v>
      </c>
    </row>
    <row r="39" spans="11:16" ht="15.75">
      <c r="K39" s="227" t="str">
        <f>CONCATENATE(Калькулятор!$G$13,Калькулятор!$T$323,Калькулятор!$G$329)</f>
        <v>норма времени обслуживания</v>
      </c>
      <c r="L39" s="228">
        <v>4</v>
      </c>
      <c r="M39" s="228" t="s">
        <v>10</v>
      </c>
      <c r="N39" s="222">
        <v>1.8</v>
      </c>
      <c r="O39" s="230" t="str">
        <f t="shared" si="0"/>
        <v>4норма обслуживания1,8</v>
      </c>
      <c r="P39" s="231">
        <v>0.9</v>
      </c>
    </row>
    <row r="40" spans="11:16" ht="16.5" thickBot="1">
      <c r="K40" s="237" t="str">
        <f>CONCATENATE(Калькулятор!$G$13,Калькулятор!$T$324,Калькулятор!$G$329)</f>
        <v>норма обслуживания</v>
      </c>
      <c r="L40" s="228">
        <v>4</v>
      </c>
      <c r="M40" s="228" t="s">
        <v>11</v>
      </c>
      <c r="N40" s="222">
        <v>1.8</v>
      </c>
      <c r="O40" s="230" t="str">
        <f t="shared" si="0"/>
        <v>4норма времени обслуживания1,8</v>
      </c>
      <c r="P40" s="231">
        <v>1.1100000000000001</v>
      </c>
    </row>
    <row r="41" spans="11:16" ht="15.75">
      <c r="K41" s="220" t="str">
        <f>CONCATENATE(Калькулятор!$G$15,Калькулятор!$T$338,Калькулятор!$G$347)</f>
        <v>норма времени обслуживания</v>
      </c>
      <c r="L41" s="238">
        <v>5</v>
      </c>
      <c r="M41" s="228" t="s">
        <v>10</v>
      </c>
      <c r="N41" s="222">
        <v>1.8</v>
      </c>
      <c r="O41" s="230" t="str">
        <f t="shared" si="0"/>
        <v>5норма обслуживания1,8</v>
      </c>
      <c r="P41" s="231">
        <v>0.9</v>
      </c>
    </row>
    <row r="42" spans="11:16" ht="16.5" thickBot="1">
      <c r="K42" s="227" t="str">
        <f>CONCATENATE(Калькулятор!$G$15,Калькулятор!$T$339,Калькулятор!$G$347)</f>
        <v>норма обслуживания</v>
      </c>
      <c r="L42" s="239">
        <v>5</v>
      </c>
      <c r="M42" s="233" t="s">
        <v>11</v>
      </c>
      <c r="N42" s="222">
        <v>1.8</v>
      </c>
      <c r="O42" s="235" t="str">
        <f t="shared" si="0"/>
        <v>5норма времени обслуживания1,8</v>
      </c>
      <c r="P42" s="236">
        <v>1.1100000000000001</v>
      </c>
    </row>
    <row r="43" spans="11:16" ht="15.75">
      <c r="K43" s="227" t="str">
        <f>CONCATENATE(Калькулятор!$G$15,Калькулятор!$T$357,Калькулятор!$G$367)</f>
        <v>норма времени обслуживания</v>
      </c>
      <c r="L43" s="240">
        <v>1</v>
      </c>
      <c r="M43" s="221" t="s">
        <v>10</v>
      </c>
      <c r="N43" s="222">
        <v>2</v>
      </c>
      <c r="O43" s="223" t="str">
        <f t="shared" si="0"/>
        <v>1норма обслуживания2</v>
      </c>
      <c r="P43" s="224">
        <v>0.5</v>
      </c>
    </row>
    <row r="44" spans="11:16" ht="15.75">
      <c r="K44" s="227" t="str">
        <f>CONCATENATE(Калькулятор!$G$15,Калькулятор!$T$358,Калькулятор!$G$367)</f>
        <v>норма обслуживания</v>
      </c>
      <c r="L44" s="238">
        <v>1</v>
      </c>
      <c r="M44" s="228" t="s">
        <v>11</v>
      </c>
      <c r="N44" s="222">
        <v>2</v>
      </c>
      <c r="O44" s="230" t="str">
        <f t="shared" si="0"/>
        <v>1норма времени обслуживания2</v>
      </c>
      <c r="P44" s="231">
        <v>2</v>
      </c>
    </row>
    <row r="45" spans="11:16" ht="15.75">
      <c r="K45" s="227" t="str">
        <f>CONCATENATE(Калькулятор!$G$15,Калькулятор!$T$373,Калькулятор!$G$387)</f>
        <v>норма времени обслуживания</v>
      </c>
      <c r="L45" s="238">
        <v>2</v>
      </c>
      <c r="M45" s="228" t="s">
        <v>10</v>
      </c>
      <c r="N45" s="222">
        <v>2</v>
      </c>
      <c r="O45" s="230" t="str">
        <f t="shared" si="0"/>
        <v>2норма обслуживания2</v>
      </c>
      <c r="P45" s="231">
        <v>0.55000000000000004</v>
      </c>
    </row>
    <row r="46" spans="11:16" ht="16.5" thickBot="1">
      <c r="K46" s="227" t="str">
        <f>CONCATENATE(Калькулятор!$G$15,Калькулятор!$T$374,Калькулятор!$G$387)</f>
        <v>норма обслуживания</v>
      </c>
      <c r="L46" s="238">
        <v>2</v>
      </c>
      <c r="M46" s="228" t="s">
        <v>11</v>
      </c>
      <c r="N46" s="222">
        <v>2</v>
      </c>
      <c r="O46" s="230" t="str">
        <f t="shared" si="0"/>
        <v>2норма времени обслуживания2</v>
      </c>
      <c r="P46" s="231">
        <v>1.82</v>
      </c>
    </row>
    <row r="47" spans="11:16" ht="15.75">
      <c r="K47" s="220" t="str">
        <f>CONCATENATE(Калькулятор!$G$17,Калькулятор!$T$403,Калькулятор!$G$409)</f>
        <v>норма времени обслуживания</v>
      </c>
      <c r="L47" s="238">
        <v>3</v>
      </c>
      <c r="M47" s="228" t="s">
        <v>10</v>
      </c>
      <c r="N47" s="222">
        <v>2</v>
      </c>
      <c r="O47" s="230" t="str">
        <f t="shared" si="0"/>
        <v>3норма обслуживания2</v>
      </c>
      <c r="P47" s="231">
        <v>0.55000000000000004</v>
      </c>
    </row>
    <row r="48" spans="11:16" ht="15.75">
      <c r="K48" s="227" t="str">
        <f>CONCATENATE(Калькулятор!$G$17,Калькулятор!$T$404,Калькулятор!$G$409)</f>
        <v>норма обслуживания</v>
      </c>
      <c r="L48" s="238">
        <v>3</v>
      </c>
      <c r="M48" s="228" t="s">
        <v>11</v>
      </c>
      <c r="N48" s="222">
        <v>2</v>
      </c>
      <c r="O48" s="230" t="str">
        <f t="shared" si="0"/>
        <v>3норма времени обслуживания2</v>
      </c>
      <c r="P48" s="231">
        <v>1.82</v>
      </c>
    </row>
    <row r="49" spans="11:16" ht="15.75">
      <c r="K49" s="227" t="str">
        <f>CONCATENATE(Калькулятор!$G$17,Калькулятор!$T$421,Калькулятор!$G$427)</f>
        <v>норма времени обслуживания</v>
      </c>
      <c r="L49" s="238">
        <v>4</v>
      </c>
      <c r="M49" s="228" t="s">
        <v>10</v>
      </c>
      <c r="N49" s="222">
        <v>2</v>
      </c>
      <c r="O49" s="230" t="str">
        <f t="shared" si="0"/>
        <v>4норма обслуживания2</v>
      </c>
      <c r="P49" s="231">
        <v>0.88</v>
      </c>
    </row>
    <row r="50" spans="11:16" ht="16.5" thickBot="1">
      <c r="K50" s="237" t="str">
        <f>CONCATENATE(Калькулятор!$G$17,Калькулятор!$T$422,Калькулятор!$G$427)</f>
        <v>норма обслуживания</v>
      </c>
      <c r="L50" s="238">
        <v>4</v>
      </c>
      <c r="M50" s="228" t="s">
        <v>11</v>
      </c>
      <c r="N50" s="222">
        <v>2</v>
      </c>
      <c r="O50" s="230" t="str">
        <f t="shared" si="0"/>
        <v>4норма времени обслуживания2</v>
      </c>
      <c r="P50" s="231">
        <v>1.1399999999999999</v>
      </c>
    </row>
    <row r="51" spans="11:16" ht="15.75">
      <c r="K51" s="241" t="str">
        <f>CONCATENATE(Калькулятор!G437,Калькулятор!T439,Калькулятор!G447)</f>
        <v>норма времени обслуживания</v>
      </c>
      <c r="L51" s="238">
        <v>5</v>
      </c>
      <c r="M51" s="228" t="s">
        <v>10</v>
      </c>
      <c r="N51" s="222">
        <v>2</v>
      </c>
      <c r="O51" s="230" t="str">
        <f t="shared" si="0"/>
        <v>5норма обслуживания2</v>
      </c>
      <c r="P51" s="231">
        <v>0.88</v>
      </c>
    </row>
    <row r="52" spans="11:16" ht="16.5" thickBot="1">
      <c r="K52" s="227" t="str">
        <f>CONCATENATE(Калькулятор!G437,Калькулятор!T440,Калькулятор!G447)</f>
        <v>норма обслуживания</v>
      </c>
      <c r="L52" s="239">
        <v>5</v>
      </c>
      <c r="M52" s="233" t="s">
        <v>11</v>
      </c>
      <c r="N52" s="222">
        <v>2</v>
      </c>
      <c r="O52" s="235" t="str">
        <f t="shared" si="0"/>
        <v>5норма времени обслуживания2</v>
      </c>
      <c r="P52" s="236">
        <v>1.1399999999999999</v>
      </c>
    </row>
    <row r="53" spans="11:16" ht="15.75">
      <c r="K53" s="227" t="str">
        <f>CONCATENATE(Калькулятор!G453,Калькулятор!T455,Калькулятор!G463)</f>
        <v>норма времени обслуживания</v>
      </c>
      <c r="L53" s="240">
        <v>1</v>
      </c>
      <c r="M53" s="221" t="s">
        <v>10</v>
      </c>
      <c r="N53" s="222">
        <v>2.2000000000000002</v>
      </c>
      <c r="O53" s="223" t="str">
        <f t="shared" si="0"/>
        <v>1норма обслуживания2,2</v>
      </c>
      <c r="P53" s="224">
        <v>0.45</v>
      </c>
    </row>
    <row r="54" spans="11:16" ht="15.75">
      <c r="K54" s="227" t="str">
        <f>CONCATENATE(Калькулятор!G453,Калькулятор!T456,Калькулятор!G463)</f>
        <v>норма обслуживания</v>
      </c>
      <c r="L54" s="238">
        <v>1</v>
      </c>
      <c r="M54" s="228" t="s">
        <v>11</v>
      </c>
      <c r="N54" s="222">
        <v>2.2000000000000002</v>
      </c>
      <c r="O54" s="230" t="str">
        <f t="shared" si="0"/>
        <v>1норма времени обслуживания2,2</v>
      </c>
      <c r="P54" s="231">
        <v>2.2200000000000002</v>
      </c>
    </row>
    <row r="55" spans="11:16" ht="15.75">
      <c r="K55" s="227" t="str">
        <f>CONCATENATE(Калькулятор!G469,Калькулятор!T471,Калькулятор!G479)</f>
        <v>норма времени обслуживания</v>
      </c>
      <c r="L55" s="238">
        <v>2</v>
      </c>
      <c r="M55" s="228" t="s">
        <v>10</v>
      </c>
      <c r="N55" s="222">
        <v>2.2000000000000002</v>
      </c>
      <c r="O55" s="230" t="str">
        <f t="shared" si="0"/>
        <v>2норма обслуживания2,2</v>
      </c>
      <c r="P55" s="231">
        <v>0.5</v>
      </c>
    </row>
    <row r="56" spans="11:16" ht="15.75">
      <c r="K56" s="227" t="str">
        <f>CONCATENATE(Калькулятор!G469,Калькулятор!T471,Калькулятор!G479)</f>
        <v>норма времени обслуживания</v>
      </c>
      <c r="L56" s="238">
        <v>2</v>
      </c>
      <c r="M56" s="228" t="s">
        <v>11</v>
      </c>
      <c r="N56" s="222">
        <v>2.2000000000000002</v>
      </c>
      <c r="O56" s="230" t="str">
        <f t="shared" si="0"/>
        <v>2норма времени обслуживания2,2</v>
      </c>
      <c r="P56" s="231">
        <v>2</v>
      </c>
    </row>
    <row r="57" spans="11:16" ht="15.75">
      <c r="K57" s="227" t="str">
        <f>CONCATENATE(Калькулятор!G485,Калькулятор!T487,Калькулятор!G495)</f>
        <v>норма времени обслуживания</v>
      </c>
      <c r="L57" s="238">
        <v>3</v>
      </c>
      <c r="M57" s="228" t="s">
        <v>10</v>
      </c>
      <c r="N57" s="222">
        <v>2.2000000000000002</v>
      </c>
      <c r="O57" s="230" t="str">
        <f t="shared" si="0"/>
        <v>3норма обслуживания2,2</v>
      </c>
      <c r="P57" s="231">
        <v>0.5</v>
      </c>
    </row>
    <row r="58" spans="11:16" ht="15.75">
      <c r="K58" s="227" t="str">
        <f>CONCATENATE(Калькулятор!G485,Калькулятор!T488,Калькулятор!G495)</f>
        <v>норма обслуживания</v>
      </c>
      <c r="L58" s="238">
        <v>3</v>
      </c>
      <c r="M58" s="228" t="s">
        <v>11</v>
      </c>
      <c r="N58" s="222">
        <v>2.2000000000000002</v>
      </c>
      <c r="O58" s="230" t="str">
        <f t="shared" si="0"/>
        <v>3норма времени обслуживания2,2</v>
      </c>
      <c r="P58" s="231">
        <v>2</v>
      </c>
    </row>
    <row r="59" spans="11:16" ht="15.75">
      <c r="K59" s="227" t="str">
        <f>CONCATENATE(Калькулятор!G501,Калькулятор!T503,Калькулятор!G511)</f>
        <v>норма времени обслуживания</v>
      </c>
      <c r="L59" s="238">
        <v>4</v>
      </c>
      <c r="M59" s="228" t="s">
        <v>10</v>
      </c>
      <c r="N59" s="222">
        <v>2.2000000000000002</v>
      </c>
      <c r="O59" s="230" t="str">
        <f t="shared" si="0"/>
        <v>4норма обслуживания2,2</v>
      </c>
      <c r="P59" s="231">
        <v>0.87</v>
      </c>
    </row>
    <row r="60" spans="11:16" ht="16.5" thickBot="1">
      <c r="K60" s="237" t="str">
        <f>CONCATENATE(Калькулятор!G501,Калькулятор!T504,Калькулятор!G511)</f>
        <v>норма обслуживания</v>
      </c>
      <c r="L60" s="238">
        <v>4</v>
      </c>
      <c r="M60" s="228" t="s">
        <v>11</v>
      </c>
      <c r="N60" s="222">
        <v>2.2000000000000002</v>
      </c>
      <c r="O60" s="230" t="str">
        <f t="shared" si="0"/>
        <v>4норма времени обслуживания2,2</v>
      </c>
      <c r="P60" s="231">
        <v>1.1499999999999999</v>
      </c>
    </row>
    <row r="61" spans="11:16" ht="15.75">
      <c r="L61" s="238">
        <v>5</v>
      </c>
      <c r="M61" s="228" t="s">
        <v>10</v>
      </c>
      <c r="N61" s="222">
        <v>2.2000000000000002</v>
      </c>
      <c r="O61" s="230" t="str">
        <f t="shared" si="0"/>
        <v>5норма обслуживания2,2</v>
      </c>
      <c r="P61" s="231">
        <v>0.87</v>
      </c>
    </row>
    <row r="62" spans="11:16" ht="16.5" thickBot="1">
      <c r="L62" s="239">
        <v>5</v>
      </c>
      <c r="M62" s="233" t="s">
        <v>11</v>
      </c>
      <c r="N62" s="222">
        <v>2.2000000000000002</v>
      </c>
      <c r="O62" s="235" t="str">
        <f t="shared" si="0"/>
        <v>5норма времени обслуживания2,2</v>
      </c>
      <c r="P62" s="236">
        <v>1.1499999999999999</v>
      </c>
    </row>
    <row r="63" spans="11:16" ht="15.75">
      <c r="L63" s="240">
        <v>1</v>
      </c>
      <c r="M63" s="221" t="s">
        <v>10</v>
      </c>
      <c r="N63" s="222">
        <v>2.4</v>
      </c>
      <c r="O63" s="223" t="str">
        <f t="shared" si="0"/>
        <v>1норма обслуживания2,4</v>
      </c>
      <c r="P63" s="224">
        <v>0.41</v>
      </c>
    </row>
    <row r="64" spans="11:16" ht="15.75">
      <c r="L64" s="238">
        <v>1</v>
      </c>
      <c r="M64" s="228" t="s">
        <v>11</v>
      </c>
      <c r="N64" s="222">
        <v>2.4</v>
      </c>
      <c r="O64" s="230" t="str">
        <f t="shared" si="0"/>
        <v>1норма времени обслуживания2,4</v>
      </c>
      <c r="P64" s="231">
        <v>2.44</v>
      </c>
    </row>
    <row r="65" spans="12:16" ht="15.75">
      <c r="L65" s="238">
        <v>2</v>
      </c>
      <c r="M65" s="228" t="s">
        <v>10</v>
      </c>
      <c r="N65" s="222">
        <v>2.4</v>
      </c>
      <c r="O65" s="230" t="str">
        <f t="shared" si="0"/>
        <v>2норма обслуживания2,4</v>
      </c>
      <c r="P65" s="231">
        <v>0.46</v>
      </c>
    </row>
    <row r="66" spans="12:16" ht="15.75">
      <c r="L66" s="238">
        <v>2</v>
      </c>
      <c r="M66" s="228" t="s">
        <v>11</v>
      </c>
      <c r="N66" s="222">
        <v>2.4</v>
      </c>
      <c r="O66" s="230" t="str">
        <f t="shared" si="0"/>
        <v>2норма времени обслуживания2,4</v>
      </c>
      <c r="P66" s="231">
        <v>2.17</v>
      </c>
    </row>
    <row r="67" spans="12:16" ht="15.75">
      <c r="L67" s="238">
        <v>3</v>
      </c>
      <c r="M67" s="228" t="s">
        <v>10</v>
      </c>
      <c r="N67" s="222">
        <v>2.4</v>
      </c>
      <c r="O67" s="230" t="str">
        <f t="shared" si="0"/>
        <v>3норма обслуживания2,4</v>
      </c>
      <c r="P67" s="231">
        <v>0.46</v>
      </c>
    </row>
    <row r="68" spans="12:16" ht="15.75">
      <c r="L68" s="238">
        <v>3</v>
      </c>
      <c r="M68" s="228" t="s">
        <v>11</v>
      </c>
      <c r="N68" s="222">
        <v>2.4</v>
      </c>
      <c r="O68" s="230" t="str">
        <f t="shared" ref="O68:O102" si="1">CONCATENATE(L68,M68,N68)</f>
        <v>3норма времени обслуживания2,4</v>
      </c>
      <c r="P68" s="231">
        <v>2.17</v>
      </c>
    </row>
    <row r="69" spans="12:16" ht="15.75">
      <c r="L69" s="238">
        <v>4</v>
      </c>
      <c r="M69" s="228" t="s">
        <v>10</v>
      </c>
      <c r="N69" s="222">
        <v>2.4</v>
      </c>
      <c r="O69" s="230" t="str">
        <f t="shared" si="1"/>
        <v>4норма обслуживания2,4</v>
      </c>
      <c r="P69" s="231">
        <v>0.85</v>
      </c>
    </row>
    <row r="70" spans="12:16" ht="15.75">
      <c r="L70" s="238">
        <v>4</v>
      </c>
      <c r="M70" s="228" t="s">
        <v>11</v>
      </c>
      <c r="N70" s="222">
        <v>2.4</v>
      </c>
      <c r="O70" s="230" t="str">
        <f t="shared" si="1"/>
        <v>4норма времени обслуживания2,4</v>
      </c>
      <c r="P70" s="231">
        <v>1.18</v>
      </c>
    </row>
    <row r="71" spans="12:16" ht="15.75">
      <c r="L71" s="238">
        <v>5</v>
      </c>
      <c r="M71" s="228" t="s">
        <v>10</v>
      </c>
      <c r="N71" s="222">
        <v>2.4</v>
      </c>
      <c r="O71" s="230" t="str">
        <f t="shared" si="1"/>
        <v>5норма обслуживания2,4</v>
      </c>
      <c r="P71" s="231">
        <v>0.85</v>
      </c>
    </row>
    <row r="72" spans="12:16" ht="16.5" thickBot="1">
      <c r="L72" s="239">
        <v>5</v>
      </c>
      <c r="M72" s="233" t="s">
        <v>11</v>
      </c>
      <c r="N72" s="222">
        <v>2.4</v>
      </c>
      <c r="O72" s="235" t="str">
        <f t="shared" si="1"/>
        <v>5норма времени обслуживания2,4</v>
      </c>
      <c r="P72" s="236">
        <v>1.18</v>
      </c>
    </row>
    <row r="73" spans="12:16" ht="15.75">
      <c r="L73" s="240">
        <v>1</v>
      </c>
      <c r="M73" s="221" t="s">
        <v>10</v>
      </c>
      <c r="N73" s="222">
        <v>2.6</v>
      </c>
      <c r="O73" s="223" t="str">
        <f t="shared" si="1"/>
        <v>1норма обслуживания2,6</v>
      </c>
      <c r="P73" s="224">
        <v>0.38</v>
      </c>
    </row>
    <row r="74" spans="12:16" ht="15.75">
      <c r="L74" s="238">
        <v>1</v>
      </c>
      <c r="M74" s="228" t="s">
        <v>11</v>
      </c>
      <c r="N74" s="222">
        <v>2.6</v>
      </c>
      <c r="O74" s="230" t="str">
        <f t="shared" si="1"/>
        <v>1норма времени обслуживания2,6</v>
      </c>
      <c r="P74" s="231">
        <v>2.63</v>
      </c>
    </row>
    <row r="75" spans="12:16" ht="15.75">
      <c r="L75" s="238">
        <v>2</v>
      </c>
      <c r="M75" s="228" t="s">
        <v>10</v>
      </c>
      <c r="N75" s="222">
        <v>2.6</v>
      </c>
      <c r="O75" s="230" t="str">
        <f t="shared" si="1"/>
        <v>2норма обслуживания2,6</v>
      </c>
      <c r="P75" s="231">
        <v>0.43</v>
      </c>
    </row>
    <row r="76" spans="12:16" ht="15.75">
      <c r="L76" s="238">
        <v>2</v>
      </c>
      <c r="M76" s="228" t="s">
        <v>11</v>
      </c>
      <c r="N76" s="222">
        <v>2.6</v>
      </c>
      <c r="O76" s="230" t="str">
        <f t="shared" si="1"/>
        <v>2норма времени обслуживания2,6</v>
      </c>
      <c r="P76" s="231">
        <v>2.3199999999999998</v>
      </c>
    </row>
    <row r="77" spans="12:16" ht="15.75">
      <c r="L77" s="238">
        <v>3</v>
      </c>
      <c r="M77" s="228" t="s">
        <v>10</v>
      </c>
      <c r="N77" s="222">
        <v>2.6</v>
      </c>
      <c r="O77" s="230" t="str">
        <f t="shared" si="1"/>
        <v>3норма обслуживания2,6</v>
      </c>
      <c r="P77" s="231">
        <v>0.43</v>
      </c>
    </row>
    <row r="78" spans="12:16" ht="15.75">
      <c r="L78" s="238">
        <v>3</v>
      </c>
      <c r="M78" s="228" t="s">
        <v>11</v>
      </c>
      <c r="N78" s="222">
        <v>2.6</v>
      </c>
      <c r="O78" s="230" t="str">
        <f t="shared" si="1"/>
        <v>3норма времени обслуживания2,6</v>
      </c>
      <c r="P78" s="231">
        <v>2.3199999999999998</v>
      </c>
    </row>
    <row r="79" spans="12:16" ht="15.75">
      <c r="L79" s="238">
        <v>4</v>
      </c>
      <c r="M79" s="228" t="s">
        <v>10</v>
      </c>
      <c r="N79" s="222">
        <v>2.6</v>
      </c>
      <c r="O79" s="230" t="str">
        <f t="shared" si="1"/>
        <v>4норма обслуживания2,6</v>
      </c>
      <c r="P79" s="231">
        <v>0.84</v>
      </c>
    </row>
    <row r="80" spans="12:16" ht="15.75">
      <c r="L80" s="238">
        <v>4</v>
      </c>
      <c r="M80" s="228" t="s">
        <v>11</v>
      </c>
      <c r="N80" s="222">
        <v>2.6</v>
      </c>
      <c r="O80" s="230" t="str">
        <f t="shared" si="1"/>
        <v>4норма времени обслуживания2,6</v>
      </c>
      <c r="P80" s="231">
        <v>1.19</v>
      </c>
    </row>
    <row r="81" spans="12:16" ht="15.75">
      <c r="L81" s="238">
        <v>5</v>
      </c>
      <c r="M81" s="228" t="s">
        <v>10</v>
      </c>
      <c r="N81" s="222">
        <v>2.6</v>
      </c>
      <c r="O81" s="230" t="str">
        <f t="shared" si="1"/>
        <v>5норма обслуживания2,6</v>
      </c>
      <c r="P81" s="231">
        <v>0.84</v>
      </c>
    </row>
    <row r="82" spans="12:16" ht="16.5" thickBot="1">
      <c r="L82" s="239">
        <v>5</v>
      </c>
      <c r="M82" s="233" t="s">
        <v>11</v>
      </c>
      <c r="N82" s="222">
        <v>2.6</v>
      </c>
      <c r="O82" s="235" t="str">
        <f t="shared" si="1"/>
        <v>5норма времени обслуживания2,6</v>
      </c>
      <c r="P82" s="236">
        <v>1.19</v>
      </c>
    </row>
    <row r="83" spans="12:16" ht="15.75">
      <c r="L83" s="240">
        <v>1</v>
      </c>
      <c r="M83" s="221" t="s">
        <v>10</v>
      </c>
      <c r="N83" s="222">
        <v>2.8</v>
      </c>
      <c r="O83" s="223" t="str">
        <f t="shared" si="1"/>
        <v>1норма обслуживания2,8</v>
      </c>
      <c r="P83" s="224">
        <v>0.35</v>
      </c>
    </row>
    <row r="84" spans="12:16" ht="15.75">
      <c r="L84" s="238">
        <v>1</v>
      </c>
      <c r="M84" s="228" t="s">
        <v>11</v>
      </c>
      <c r="N84" s="222">
        <v>2.8</v>
      </c>
      <c r="O84" s="230" t="str">
        <f t="shared" si="1"/>
        <v>1норма времени обслуживания2,8</v>
      </c>
      <c r="P84" s="231">
        <v>2.86</v>
      </c>
    </row>
    <row r="85" spans="12:16" ht="15.75">
      <c r="L85" s="238">
        <v>2</v>
      </c>
      <c r="M85" s="228" t="s">
        <v>10</v>
      </c>
      <c r="N85" s="222">
        <v>2.8</v>
      </c>
      <c r="O85" s="230" t="str">
        <f t="shared" si="1"/>
        <v>2норма обслуживания2,8</v>
      </c>
      <c r="P85" s="231">
        <v>0.4</v>
      </c>
    </row>
    <row r="86" spans="12:16" ht="15.75">
      <c r="L86" s="238">
        <v>2</v>
      </c>
      <c r="M86" s="228" t="s">
        <v>11</v>
      </c>
      <c r="N86" s="222">
        <v>2.8</v>
      </c>
      <c r="O86" s="230" t="str">
        <f t="shared" si="1"/>
        <v>2норма времени обслуживания2,8</v>
      </c>
      <c r="P86" s="231">
        <v>2.5</v>
      </c>
    </row>
    <row r="87" spans="12:16" ht="15.75">
      <c r="L87" s="238">
        <v>3</v>
      </c>
      <c r="M87" s="228" t="s">
        <v>10</v>
      </c>
      <c r="N87" s="222">
        <v>2.8</v>
      </c>
      <c r="O87" s="230" t="str">
        <f t="shared" si="1"/>
        <v>3норма обслуживания2,8</v>
      </c>
      <c r="P87" s="231">
        <v>0.4</v>
      </c>
    </row>
    <row r="88" spans="12:16" ht="15.75">
      <c r="L88" s="238">
        <v>3</v>
      </c>
      <c r="M88" s="228" t="s">
        <v>11</v>
      </c>
      <c r="N88" s="222">
        <v>2.8</v>
      </c>
      <c r="O88" s="230" t="str">
        <f t="shared" si="1"/>
        <v>3норма времени обслуживания2,8</v>
      </c>
      <c r="P88" s="231">
        <v>2.5</v>
      </c>
    </row>
    <row r="89" spans="12:16" ht="15.75">
      <c r="L89" s="238">
        <v>4</v>
      </c>
      <c r="M89" s="228" t="s">
        <v>10</v>
      </c>
      <c r="N89" s="222">
        <v>2.8</v>
      </c>
      <c r="O89" s="230" t="str">
        <f t="shared" si="1"/>
        <v>4норма обслуживания2,8</v>
      </c>
      <c r="P89" s="231">
        <v>0.81</v>
      </c>
    </row>
    <row r="90" spans="12:16" ht="15.75">
      <c r="L90" s="238">
        <v>4</v>
      </c>
      <c r="M90" s="228" t="s">
        <v>11</v>
      </c>
      <c r="N90" s="222">
        <v>2.8</v>
      </c>
      <c r="O90" s="230" t="str">
        <f t="shared" si="1"/>
        <v>4норма времени обслуживания2,8</v>
      </c>
      <c r="P90" s="231">
        <v>1.23</v>
      </c>
    </row>
    <row r="91" spans="12:16" ht="15.75">
      <c r="L91" s="238">
        <v>5</v>
      </c>
      <c r="M91" s="228" t="s">
        <v>10</v>
      </c>
      <c r="N91" s="222">
        <v>2.8</v>
      </c>
      <c r="O91" s="230" t="str">
        <f t="shared" si="1"/>
        <v>5норма обслуживания2,8</v>
      </c>
      <c r="P91" s="231">
        <v>0.81</v>
      </c>
    </row>
    <row r="92" spans="12:16" ht="16.5" thickBot="1">
      <c r="L92" s="239">
        <v>5</v>
      </c>
      <c r="M92" s="233" t="s">
        <v>11</v>
      </c>
      <c r="N92" s="222">
        <v>2.8</v>
      </c>
      <c r="O92" s="235" t="str">
        <f t="shared" si="1"/>
        <v>5норма времени обслуживания2,8</v>
      </c>
      <c r="P92" s="236">
        <v>1.23</v>
      </c>
    </row>
    <row r="93" spans="12:16" ht="15.75">
      <c r="L93" s="240">
        <v>1</v>
      </c>
      <c r="M93" s="221" t="s">
        <v>10</v>
      </c>
      <c r="N93" s="222">
        <v>3</v>
      </c>
      <c r="O93" s="223" t="str">
        <f t="shared" si="1"/>
        <v>1норма обслуживания3</v>
      </c>
      <c r="P93" s="224">
        <v>0.33</v>
      </c>
    </row>
    <row r="94" spans="12:16" ht="15.75">
      <c r="L94" s="238">
        <v>1</v>
      </c>
      <c r="M94" s="228" t="s">
        <v>11</v>
      </c>
      <c r="N94" s="222">
        <v>3</v>
      </c>
      <c r="O94" s="230" t="str">
        <f t="shared" si="1"/>
        <v>1норма времени обслуживания3</v>
      </c>
      <c r="P94" s="231">
        <v>3.03</v>
      </c>
    </row>
    <row r="95" spans="12:16" ht="15.75">
      <c r="L95" s="238">
        <v>2</v>
      </c>
      <c r="M95" s="228" t="s">
        <v>10</v>
      </c>
      <c r="N95" s="222">
        <v>3</v>
      </c>
      <c r="O95" s="230" t="str">
        <f t="shared" si="1"/>
        <v>2норма обслуживания3</v>
      </c>
      <c r="P95" s="231">
        <v>0.38</v>
      </c>
    </row>
    <row r="96" spans="12:16" ht="15.75">
      <c r="L96" s="238">
        <v>2</v>
      </c>
      <c r="M96" s="228" t="s">
        <v>11</v>
      </c>
      <c r="N96" s="222">
        <v>3</v>
      </c>
      <c r="O96" s="230" t="str">
        <f t="shared" si="1"/>
        <v>2норма времени обслуживания3</v>
      </c>
      <c r="P96" s="231">
        <v>2.63</v>
      </c>
    </row>
    <row r="97" spans="12:16" ht="15.75">
      <c r="L97" s="238">
        <v>3</v>
      </c>
      <c r="M97" s="228" t="s">
        <v>10</v>
      </c>
      <c r="N97" s="222">
        <v>3</v>
      </c>
      <c r="O97" s="230" t="str">
        <f t="shared" si="1"/>
        <v>3норма обслуживания3</v>
      </c>
      <c r="P97" s="231">
        <v>0.38</v>
      </c>
    </row>
    <row r="98" spans="12:16" ht="15.75">
      <c r="L98" s="238">
        <v>3</v>
      </c>
      <c r="M98" s="228" t="s">
        <v>11</v>
      </c>
      <c r="N98" s="222">
        <v>3</v>
      </c>
      <c r="O98" s="230" t="str">
        <f t="shared" si="1"/>
        <v>3норма времени обслуживания3</v>
      </c>
      <c r="P98" s="231">
        <v>2.63</v>
      </c>
    </row>
    <row r="99" spans="12:16" ht="15.75">
      <c r="L99" s="238">
        <v>4</v>
      </c>
      <c r="M99" s="228" t="s">
        <v>10</v>
      </c>
      <c r="N99" s="222">
        <v>3</v>
      </c>
      <c r="O99" s="230" t="str">
        <f t="shared" si="1"/>
        <v>4норма обслуживания3</v>
      </c>
      <c r="P99" s="231">
        <v>0.8</v>
      </c>
    </row>
    <row r="100" spans="12:16" ht="15.75">
      <c r="L100" s="238">
        <v>4</v>
      </c>
      <c r="M100" s="228" t="s">
        <v>11</v>
      </c>
      <c r="N100" s="222">
        <v>3</v>
      </c>
      <c r="O100" s="230" t="str">
        <f t="shared" si="1"/>
        <v>4норма времени обслуживания3</v>
      </c>
      <c r="P100" s="231">
        <v>1.25</v>
      </c>
    </row>
    <row r="101" spans="12:16" ht="15.75">
      <c r="L101" s="238">
        <v>5</v>
      </c>
      <c r="M101" s="228" t="s">
        <v>10</v>
      </c>
      <c r="N101" s="222">
        <v>3</v>
      </c>
      <c r="O101" s="230" t="str">
        <f t="shared" si="1"/>
        <v>5норма обслуживания3</v>
      </c>
      <c r="P101" s="231">
        <v>0.8</v>
      </c>
    </row>
    <row r="102" spans="12:16" ht="16.5" thickBot="1">
      <c r="L102" s="239">
        <v>5</v>
      </c>
      <c r="M102" s="233" t="s">
        <v>11</v>
      </c>
      <c r="N102" s="222">
        <v>3</v>
      </c>
      <c r="O102" s="235" t="str">
        <f t="shared" si="1"/>
        <v>5норма времени обслуживания3</v>
      </c>
      <c r="P102" s="236">
        <v>1.25</v>
      </c>
    </row>
  </sheetData>
  <mergeCells count="7">
    <mergeCell ref="C3:I3"/>
    <mergeCell ref="C5:C8"/>
    <mergeCell ref="D5:I5"/>
    <mergeCell ref="D6:E6"/>
    <mergeCell ref="F6:G6"/>
    <mergeCell ref="H6:I6"/>
    <mergeCell ref="D7:I7"/>
  </mergeCells>
  <phoneticPr fontId="2" type="noConversion"/>
  <pageMargins left="0.39370078740157483" right="0.39370078740157483" top="0.39370078740157483" bottom="0.39370078740157483" header="0.35433070866141736" footer="0.35433070866141736"/>
  <pageSetup paperSize="9" orientation="portrait" blackAndWhite="1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20</vt:i4>
      </vt:variant>
    </vt:vector>
  </HeadingPairs>
  <TitlesOfParts>
    <vt:vector size="23" baseType="lpstr">
      <vt:lpstr>Инструкция</vt:lpstr>
      <vt:lpstr>Калькулятор</vt:lpstr>
      <vt:lpstr>Коэффициенты повторяемости</vt:lpstr>
      <vt:lpstr>Видработ1</vt:lpstr>
      <vt:lpstr>Видработ2</vt:lpstr>
      <vt:lpstr>Видработ3</vt:lpstr>
      <vt:lpstr>Видработ4</vt:lpstr>
      <vt:lpstr>Видработ5</vt:lpstr>
      <vt:lpstr>Видработ6</vt:lpstr>
      <vt:lpstr>Группа1</vt:lpstr>
      <vt:lpstr>Группа2</vt:lpstr>
      <vt:lpstr>Группа3</vt:lpstr>
      <vt:lpstr>Группа4</vt:lpstr>
      <vt:lpstr>Группа5</vt:lpstr>
      <vt:lpstr>Масса2</vt:lpstr>
      <vt:lpstr>Масса3</vt:lpstr>
      <vt:lpstr>Масса4</vt:lpstr>
      <vt:lpstr>Масса5</vt:lpstr>
      <vt:lpstr>Инструкция!Область_печати</vt:lpstr>
      <vt:lpstr>Калькулятор!Область_печати</vt:lpstr>
      <vt:lpstr>'Коэффициенты повторяемости'!Область_печати</vt:lpstr>
      <vt:lpstr>Повторяемость</vt:lpstr>
      <vt:lpstr>Туалет1</vt:lpstr>
    </vt:vector>
  </TitlesOfParts>
  <Company>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2019-07-04T14:19:01Z</cp:lastPrinted>
  <dcterms:created xsi:type="dcterms:W3CDTF">2011-03-10T10:20:28Z</dcterms:created>
  <dcterms:modified xsi:type="dcterms:W3CDTF">2019-07-04T14:19:04Z</dcterms:modified>
</cp:coreProperties>
</file>